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15" windowWidth="9420" windowHeight="4020" activeTab="0"/>
  </bookViews>
  <sheets>
    <sheet name="SVVŠ UO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Milan Hanousek</author>
  </authors>
  <commentList>
    <comment ref="N5" authorId="0">
      <text>
        <r>
          <rPr>
            <sz val="8"/>
            <rFont val="Tahoma"/>
            <family val="2"/>
          </rPr>
          <t>Samostatné movité věci a soubory věcí se samostatným technicko-ekonomickým určením s dobou použitelnosti delší než jeden rok a ocenění jedné položky převyšuje částku 40 000 Kč bez DPH u hmotného majetku nebo částku 60 000 Kč bez DPH u nehmotného majetku.</t>
        </r>
      </text>
    </comment>
    <comment ref="O5" authorId="0">
      <text>
        <r>
          <rPr>
            <sz val="8"/>
            <rFont val="Tahoma"/>
            <family val="2"/>
          </rPr>
          <t>Movité věci a soubory movitých věcí se samostatným technicko-ekonomickým určením, u nichž doba použitelnosti je delší než jeden rok a ocenění jedné položky je v částce 3 000 Kč bez DPH a vyšší a nepřevyšuje částku 40 000 Kč bez DPH.</t>
        </r>
      </text>
    </comment>
    <comment ref="P5" authorId="0">
      <text>
        <r>
          <rPr>
            <sz val="8"/>
            <rFont val="Tahoma"/>
            <family val="2"/>
          </rPr>
          <t xml:space="preserve">
Nehmotné výsledky výzkumu a vývoje a software, které byly vytvořeny vlastní činností k obchodování s nimi nebo byly nabyty od jiných osob a ocenitelná práva, především předměty průmyslového a obdobného vlastnictví, výsledky duševní tvořivé činnosti a práva podle zvláštních právních předpisů, např. zákon 207/2000 Sb., o ochraně průmyslových vzorů a o změně zákona č. 527/1990 Sb., o vynálezech, průmyslových vzorech a zlepšovacích návrzích, ve znění pozdějších předpisů, jejichž doba použitelnosti je delší než jeden rok a ocenění je v částce 500 Kč bez DPH a vyšší a nepřevyšuje částku 60 000 Kč bez DPH.</t>
        </r>
      </text>
    </comment>
    <comment ref="Q5" authorId="0">
      <text>
        <r>
          <rPr>
            <sz val="8"/>
            <rFont val="Tahoma"/>
            <family val="2"/>
          </rPr>
          <t xml:space="preserve">
Jedná se zejména o nákupy spotřebního materiálu, literatury, pohonných hmot, dále o náklady na cestovné, konferenční poplatky, apod.</t>
        </r>
      </text>
    </comment>
    <comment ref="R5" authorId="0">
      <text>
        <r>
          <rPr>
            <sz val="8"/>
            <rFont val="Tahoma"/>
            <family val="2"/>
          </rPr>
          <t xml:space="preserve">Výkon, který nemá materializovanou povahu hmotných statků a jímž se zajišťují některé provozní činnosti, zejména obchodní, dopravní, komunikační, zprostředkovatelské, finanční, vzdělávácí, zdravotnické a sociální, nesouvisející s pořízením dlouhodobého hmotného majetku.
</t>
        </r>
      </text>
    </comment>
    <comment ref="S5" authorId="0">
      <text>
        <r>
          <rPr>
            <sz val="8"/>
            <rFont val="Tahoma"/>
            <family val="2"/>
          </rPr>
          <t xml:space="preserve">V podstatě jde o režijní náklady, v podmínkách UO jakožto organizační jednotce organizační složky státu se nevypočítávají (hradí je Vojenská ubytovací a stavební správa za vššechny objekty UO).
</t>
        </r>
      </text>
    </comment>
    <comment ref="N38" authorId="0">
      <text>
        <r>
          <rPr>
            <sz val="8"/>
            <rFont val="Tahoma"/>
            <family val="2"/>
          </rPr>
          <t xml:space="preserve">Samostatné movité věci a soubory věcí se samostatným technicko-ekonomickým určením s dobou použitelnosti delší než jeden rok a ocenění jedné položky převyšuje částku 40 000 Kč bez DPH u hmotného majetku nebo částku 60 000 Kč bez DPH u nehmotného majetku.
</t>
        </r>
      </text>
    </comment>
    <comment ref="O38" authorId="0">
      <text>
        <r>
          <rPr>
            <sz val="8"/>
            <rFont val="Tahoma"/>
            <family val="2"/>
          </rPr>
          <t>Samostatné movité věci a soubory movitých věcí se samostatným technicko-ekonomickým určením s dobou použitelnosti delší než jeden rok a s pořizovací cenou do 40.000 Kč.</t>
        </r>
      </text>
    </comment>
    <comment ref="P38" authorId="0">
      <text>
        <r>
          <rPr>
            <sz val="8"/>
            <rFont val="Tahoma"/>
            <family val="2"/>
          </rPr>
          <t xml:space="preserve">
Nehmotné výsledky výzkumu a vývoje, software, ocenitelná práva a ostatní nehmotný majetek s dobou použitelnosti delší než jeden rok a s pořizovací cenou do 60.000 Kč.</t>
        </r>
      </text>
    </comment>
    <comment ref="Q38" authorId="0">
      <text>
        <r>
          <rPr>
            <sz val="8"/>
            <rFont val="Tahoma"/>
            <family val="2"/>
          </rPr>
          <t xml:space="preserve">
Jedná se zejména o nákupy spotřebního materiálu, literatury, pohonných hmot, dále o náklady na cestovné, konferenční poplatky, apod.</t>
        </r>
      </text>
    </comment>
    <comment ref="R38" authorId="0">
      <text>
        <r>
          <rPr>
            <sz val="8"/>
            <rFont val="Tahoma"/>
            <family val="2"/>
          </rPr>
          <t xml:space="preserve">Výkon, který nemá materializovanou povahu hmotných statků a jímž se zajišťují některé provozní činnosti, zejména obchodní, dopravní, komunikační, zprostředkovatelské, finanční, vzdělávácí, zdravotnické a sociální, nesouvisející s pořízením dlouhodobého hmotného majetku.
</t>
        </r>
      </text>
    </comment>
    <comment ref="S38" authorId="0">
      <text>
        <r>
          <rPr>
            <sz val="8"/>
            <rFont val="Tahoma"/>
            <family val="2"/>
          </rPr>
          <t xml:space="preserve">V podstatě jde o režijní náklady, v podmínkách UO velmi obtížně vyčíslitelné.
</t>
        </r>
      </text>
    </comment>
    <comment ref="N67" authorId="0">
      <text>
        <r>
          <rPr>
            <sz val="8"/>
            <rFont val="Tahoma"/>
            <family val="2"/>
          </rPr>
          <t>Samostatné movité věci a soubory věcí se samostatným technicko-ekonomickým určením s dobou použitelnosti delší než jeden rok a ocenění jedné položky převyšuje částku 40 000 Kč bez DPH u hmotného majetku nebo částku 60 000 Kč bez DPH u nehmotného majetku.</t>
        </r>
      </text>
    </comment>
    <comment ref="O67" authorId="0">
      <text>
        <r>
          <rPr>
            <sz val="8"/>
            <rFont val="Tahoma"/>
            <family val="2"/>
          </rPr>
          <t>Movité věci a soubory movitých věcí se samostatným technicko-ekonomickým určením, u nichž doba použitelnosti je delší než jeden rok a ocenění jedné položky je v částce 3 000 Kč bez DPH a vyšší a nepřevyšuje částku 40 000 Kč bez DPH.</t>
        </r>
      </text>
    </comment>
    <comment ref="P67" authorId="0">
      <text>
        <r>
          <rPr>
            <sz val="8"/>
            <rFont val="Tahoma"/>
            <family val="2"/>
          </rPr>
          <t xml:space="preserve">
Nehmotné výsledky výzkumu a vývoje a software, které byly vytvořeny vlastní činností k obchodování s nimi nebo byly nabyty od jiných osob a ocenitelná práva, především předměty průmyslového a obdobného vlastnictví, výsledky duševní tvořivé činnosti a práva podle zvláštních právních předpisů, např. zákon 207/2000 Sb., o ochraně průmyslových vzorů a o změně zákona č. 527/1990 Sb., o vynálezech, průmyslových vzorech a zlepšovacích návrzích, ve znění pozdějších předpisů, jejichž doba použitelnosti je delší než jeden rok a ocenění je v částce 500 Kč bez DPH a vyšší a nepřevyšuje částku 60 000 Kč bez DPH.</t>
        </r>
      </text>
    </comment>
    <comment ref="Q67" authorId="0">
      <text>
        <r>
          <rPr>
            <sz val="8"/>
            <rFont val="Tahoma"/>
            <family val="2"/>
          </rPr>
          <t xml:space="preserve">
Jedná se zejména o nákupy spotřebního materiálu, literatury, pohonných hmot, dále o náklady na cestovné, konferenční poplatky, apod.</t>
        </r>
      </text>
    </comment>
    <comment ref="R67" authorId="0">
      <text>
        <r>
          <rPr>
            <sz val="8"/>
            <rFont val="Tahoma"/>
            <family val="2"/>
          </rPr>
          <t xml:space="preserve">Výkon, který nemá materializovanou povahu hmotných statků a jímž se zajišťují některé provozní činnosti, zejména obchodní, dopravní, komunikační, zprostředkovatelské, finanční, vzdělávácí, zdravotnické a sociální, nesouvisející s pořízením dlouhodobého hmotného majetku.
</t>
        </r>
      </text>
    </comment>
    <comment ref="S67" authorId="0">
      <text>
        <r>
          <rPr>
            <sz val="8"/>
            <rFont val="Tahoma"/>
            <family val="2"/>
          </rPr>
          <t xml:space="preserve">V podstatě jde o režijní náklady, v podmínkách UO jakožto organizační jednotce organizační složky státu se nevypočítávají (hradí je Vojenská ubytovací a stavební správa za vššechny objekty UO).
</t>
        </r>
      </text>
    </comment>
    <comment ref="N98" authorId="0">
      <text>
        <r>
          <rPr>
            <sz val="8"/>
            <rFont val="Tahoma"/>
            <family val="2"/>
          </rPr>
          <t xml:space="preserve">Samostatné movité věci a soubory věcí se samostatným technicko-ekonomickým určením s dobou použitelnosti delší než jeden rok a ocenění jedné položky převyšuje částku 40 000 Kč bez DPH u hmotného majetku nebo částku 60 000 Kč bez DPH u nehmotného majetku.
</t>
        </r>
      </text>
    </comment>
    <comment ref="O98" authorId="0">
      <text>
        <r>
          <rPr>
            <sz val="8"/>
            <rFont val="Tahoma"/>
            <family val="2"/>
          </rPr>
          <t>Samostatné movité věci a soubory movitých věcí se samostatným technicko-ekonomickým určením s dobou použitelnosti delší než jeden rok a s pořizovací cenou do 40.000 Kč.</t>
        </r>
      </text>
    </comment>
    <comment ref="P98" authorId="0">
      <text>
        <r>
          <rPr>
            <sz val="8"/>
            <rFont val="Tahoma"/>
            <family val="2"/>
          </rPr>
          <t xml:space="preserve">
Nehmotné výsledky výzkumu a vývoje, software, ocenitelná práva a ostatní nehmotný majetek s dobou použitelnosti delší než jeden rok a s pořizovací cenou do 60.000 Kč.</t>
        </r>
      </text>
    </comment>
    <comment ref="Q98" authorId="0">
      <text>
        <r>
          <rPr>
            <sz val="8"/>
            <rFont val="Tahoma"/>
            <family val="2"/>
          </rPr>
          <t xml:space="preserve">
Jedná se zejména o nákupy spotřebního materiálu, literatury, pohonných hmot, dále o náklady na cestovné, konferenční poplatky, apod.</t>
        </r>
      </text>
    </comment>
    <comment ref="R98" authorId="0">
      <text>
        <r>
          <rPr>
            <sz val="8"/>
            <rFont val="Tahoma"/>
            <family val="2"/>
          </rPr>
          <t xml:space="preserve">Výkon, který nemá materializovanou povahu hmotných statků a jímž se zajišťují některé provozní činnosti, zejména obchodní, dopravní, komunikační, zprostředkovatelské, finanční, vzdělávácí, zdravotnické a sociální, nesouvisející s pořízením dlouhodobého hmotného majetku.
</t>
        </r>
      </text>
    </comment>
    <comment ref="S98" authorId="0">
      <text>
        <r>
          <rPr>
            <sz val="8"/>
            <rFont val="Tahoma"/>
            <family val="2"/>
          </rPr>
          <t xml:space="preserve">V podstatě jde o režijní náklady, v podmínkách UO velmi obtížně vyčíslitelné.
</t>
        </r>
      </text>
    </comment>
  </commentList>
</comments>
</file>

<file path=xl/sharedStrings.xml><?xml version="1.0" encoding="utf-8"?>
<sst xmlns="http://schemas.openxmlformats.org/spreadsheetml/2006/main" count="644" uniqueCount="198">
  <si>
    <t>Celkem</t>
  </si>
  <si>
    <t xml:space="preserve">UNIVERZITA OBRANY   </t>
  </si>
  <si>
    <t>Fakulta ekonomiky a managementu</t>
  </si>
  <si>
    <t>Název studentského projektu</t>
  </si>
  <si>
    <t>Úhrada způsobilých nákladů studentských projektů</t>
  </si>
  <si>
    <t>Úhrada způsobilých nákladů na organizaci studentských vědeckých konferencí</t>
  </si>
  <si>
    <t>Úhrada způsobilých nákladů na organizací studentské grantové soutěže</t>
  </si>
  <si>
    <t>Poř.č.</t>
  </si>
  <si>
    <t>Datum ukončení projektu</t>
  </si>
  <si>
    <t>Náklady na pořízení nehmotného majetku</t>
  </si>
  <si>
    <t>Další provozní náklady</t>
  </si>
  <si>
    <t>Náklady na služby</t>
  </si>
  <si>
    <t>Doplňkové náklady</t>
  </si>
  <si>
    <t>Osobní náklady studentů DSP či Mgr studia</t>
  </si>
  <si>
    <t>Datum zahájení projektu</t>
  </si>
  <si>
    <t>Osobní náklady celkem</t>
  </si>
  <si>
    <t>Náklady na pořízení hmotného majetku</t>
  </si>
  <si>
    <t>Odpovědný řešitel</t>
  </si>
  <si>
    <t xml:space="preserve">Celkové čerpané způsobilé náklady </t>
  </si>
  <si>
    <t>Položky způsobilých nákladů   (čerpání v Kč)</t>
  </si>
  <si>
    <t xml:space="preserve">Celkové přidělené způsobilé  náklady (v Kč)  </t>
  </si>
  <si>
    <t>Fakulta vojenských technologií</t>
  </si>
  <si>
    <t>Náklady na pořízení drobného hmotného majetku</t>
  </si>
  <si>
    <t>Náklady na pořízení drobného nehmotného majetku</t>
  </si>
  <si>
    <t>Počet řešitelů projektu/          z toho počet studentů</t>
  </si>
  <si>
    <t>Počet řešitelů projektu čerpajících mzdové prostředky (stipendium) / z toho  studentů</t>
  </si>
  <si>
    <t>Přehled projektů specifického vysokoškolského výzkumu v roce 2012</t>
  </si>
  <si>
    <t>Celková dotace fakulty v roce 2012 v Kč</t>
  </si>
  <si>
    <t>Náklady na pořízení dlouhodobého hmotného a nehmotného majetku</t>
  </si>
  <si>
    <t>Modelová podpora rozhodovacího procesu velitelů - komplexní  model pragmatičnosti úderu</t>
  </si>
  <si>
    <t>Ing. Ivana Mokrá</t>
  </si>
  <si>
    <t>12/6</t>
  </si>
  <si>
    <t>4/4</t>
  </si>
  <si>
    <t>Systém extrakce vybraných vojensky významných radionuklidů pomocí nově vyvinutých sorbentů</t>
  </si>
  <si>
    <t>kpt. Ing. Jiří Janda</t>
  </si>
  <si>
    <t>4/3</t>
  </si>
  <si>
    <t>0</t>
  </si>
  <si>
    <t>Perspektivní systém řízení palebné podpory dělostřelectva AČR</t>
  </si>
  <si>
    <t>kpt. Ing. Mgr. Martin Blaha</t>
  </si>
  <si>
    <t>10/6</t>
  </si>
  <si>
    <t>5/5</t>
  </si>
  <si>
    <t>Organizace systému řízení vybraných dílčích prvků bojové podpory úkolového uskupení</t>
  </si>
  <si>
    <t>pplk. Ing. Martin Šufajzl</t>
  </si>
  <si>
    <t>4/2</t>
  </si>
  <si>
    <t>Interoperabilita pracovišť podporující výuku bezpečnostního managementu počítači v síti</t>
  </si>
  <si>
    <t>Ing. Jiří Barta</t>
  </si>
  <si>
    <t>12/7</t>
  </si>
  <si>
    <t>2/2</t>
  </si>
  <si>
    <t>Matematické modely šíření infekčních chorob na operační základně</t>
  </si>
  <si>
    <t>prof. RNDr. Jan Chvalina, DrSc.</t>
  </si>
  <si>
    <t>5/3</t>
  </si>
  <si>
    <t>1/1</t>
  </si>
  <si>
    <t>Možnosti detekce, identifikace a stanovení soudobých vojenských trhavin a vybraných nebezpečných látek v půdách a ozvduší</t>
  </si>
  <si>
    <t>Ing. Lenka Fišerová</t>
  </si>
  <si>
    <t>6/4</t>
  </si>
  <si>
    <t>3/3</t>
  </si>
  <si>
    <t>Možnosti použití některých statistických metod ve sledování vlivu vojenských výdajů na makroekonomické indikátory</t>
  </si>
  <si>
    <t>Ing. Tereza Ambler</t>
  </si>
  <si>
    <t>2/1</t>
  </si>
  <si>
    <t>Nástroje ekonomického řízení v prostředí obrany ČR</t>
  </si>
  <si>
    <t>kpt. Ing. Jakub Picka</t>
  </si>
  <si>
    <t>Trihalogenmethany v pitné vodě</t>
  </si>
  <si>
    <t>Ing. Lenka Ješonková</t>
  </si>
  <si>
    <t>Komplexní softwarová informáční podpora rozhodovacího procesu velitelů a štábů na taktickém stupni při plánováníoptimální trasy manévru jednotek v terénu ve zkráceném čase</t>
  </si>
  <si>
    <t>por. Ing. Jan Nohel</t>
  </si>
  <si>
    <t>Harmonizace hospodářské a obranné politiky jako podmínka zvyšování efektivosti zahraničních misí Armády České republiky</t>
  </si>
  <si>
    <t>doc. RSDr. Luboš Štancl, CSc.</t>
  </si>
  <si>
    <t>Modelování šíření škodlivin v zástavbě</t>
  </si>
  <si>
    <t>RNDr. Bedřich Smetana</t>
  </si>
  <si>
    <t>Místo a úloha vojenských misí v ekonoické poltice státu</t>
  </si>
  <si>
    <t>prof. PhDr. Miroslav Krč, CSc.</t>
  </si>
  <si>
    <t>Vojensko-ekonomická analýza jako nástroj optimalizace výsledků rozhodovací činnosti velitelů a náčelníků útvarů a jednotek AČR</t>
  </si>
  <si>
    <t>por. Ing. Ondřej Trubecký</t>
  </si>
  <si>
    <t>Analýza relevantních logistických procesů a taktickém stupni s cílem podpořit přípravu vojenských profesionálů</t>
  </si>
  <si>
    <t>plk. gšt. Ing. Zbyšek Korecki, Ph.D.</t>
  </si>
  <si>
    <t>Identifikace škodlivin vzniklých při požárech a opatřeních k ochraně osob</t>
  </si>
  <si>
    <t>Ing. Josef Navrátil, CSc.</t>
  </si>
  <si>
    <t>3/2</t>
  </si>
  <si>
    <t>Specifickace požadavků na trhu práce v rámci ženijní podpory činnosti vojsk</t>
  </si>
  <si>
    <t>plk. Ing. Lubomír Kroupa, CSc.</t>
  </si>
  <si>
    <t>Jazykové a řečové kompetence vojenských profesionálů a vliv ICT na jejich rozvoj</t>
  </si>
  <si>
    <t>PhDr. Ivana Čechová, Ph.D.</t>
  </si>
  <si>
    <t>9/6</t>
  </si>
  <si>
    <t>Úhrada způsobilých nákladů na organizaci STČ a SGŠ</t>
  </si>
  <si>
    <t>1.</t>
  </si>
  <si>
    <t>Dobývání znalostí z informačního systému s daty od velkého množství zadavatelů</t>
  </si>
  <si>
    <t>Ing. Vojtěch Ondryhal, Ph.D.</t>
  </si>
  <si>
    <t>7/3</t>
  </si>
  <si>
    <t>2.</t>
  </si>
  <si>
    <t xml:space="preserve">Analýza možností zvýšení úsťové rychlosti střel a účinku střel typu FSP </t>
  </si>
  <si>
    <t xml:space="preserve">doc. Ing. Stanislav Beer, CSc. </t>
  </si>
  <si>
    <t>6/5</t>
  </si>
  <si>
    <t>3.</t>
  </si>
  <si>
    <t>Řešení některých aspektů v procesu návrhu a exploatace BSV</t>
  </si>
  <si>
    <t>pplk. doc. Ing. David Vališ, Ph.D.</t>
  </si>
  <si>
    <t>16/8</t>
  </si>
  <si>
    <t>4.</t>
  </si>
  <si>
    <t>Zlepšení schopnosti čelit krizovým situacím</t>
  </si>
  <si>
    <t>Ing. Zdeněk Hejmal, CSc.</t>
  </si>
  <si>
    <t>5.</t>
  </si>
  <si>
    <t>Zvyšování provozních a bojových parametrů letecké a raketové techniky</t>
  </si>
  <si>
    <t>doc.Ing. Dalibor Rozehnal, CSc.</t>
  </si>
  <si>
    <t>8/5</t>
  </si>
  <si>
    <t>6.</t>
  </si>
  <si>
    <t xml:space="preserve">Rozšíření simulačního prostředí CASS o modul pro řešení simulace pohybů letadel na leteckých základnách </t>
  </si>
  <si>
    <t>pplk. Ing. Jiří Kacer, Ph.D.</t>
  </si>
  <si>
    <t>7.</t>
  </si>
  <si>
    <t>Implementace moderních technologií v avionických systémech</t>
  </si>
  <si>
    <t>prof. Ing. Rudolf Jalovecký, CSc.</t>
  </si>
  <si>
    <t>8.</t>
  </si>
  <si>
    <t>Použití aktivních a pasivních průzkumných senzorů v podmínkách působení elektromagnetických zbraní</t>
  </si>
  <si>
    <t>mjr. Ing. René Križan</t>
  </si>
  <si>
    <t>11/8</t>
  </si>
  <si>
    <t>9.</t>
  </si>
  <si>
    <t>Rozvoj simulačních technologií pro podporu velitele prvků PVO</t>
  </si>
  <si>
    <t>pplk. doc. Dr. Ing. Alexandr Štefek</t>
  </si>
  <si>
    <t>10/7</t>
  </si>
  <si>
    <t>10.</t>
  </si>
  <si>
    <t>Podpora výuky předmětu "Architektura číslicových počítačů" (AČP) pro 32bitové ARM mikroprocesory, detekce a klasifikace komprimovaných dat a realistické osvětlení ve vizualizačním systému</t>
  </si>
  <si>
    <t>Ing. Miroslav Hrubý, CSc.</t>
  </si>
  <si>
    <t>11.</t>
  </si>
  <si>
    <t>Zpracování metodiky vyhodnocení vlivu povrchu terénu a meteorologických podmínek na průchodivost vojenských vozidel</t>
  </si>
  <si>
    <t>doc. Ing. Marián Rybanský, CSc.</t>
  </si>
  <si>
    <t>12.</t>
  </si>
  <si>
    <t>E-learningový kurz ve výuce fyziky</t>
  </si>
  <si>
    <t>Mgr. Renáta Bednárová</t>
  </si>
  <si>
    <t>13.</t>
  </si>
  <si>
    <t>Aplikace moderních technologií u součástí speciální techniky</t>
  </si>
  <si>
    <t>prof. Ing. Vojtěch Hrubý, CSc.</t>
  </si>
  <si>
    <t>16/11</t>
  </si>
  <si>
    <t>14.</t>
  </si>
  <si>
    <t>Modernizace výuky vybraných předmětů Katedry elektrotechniky</t>
  </si>
  <si>
    <t>prof. Ing. Čestmír Vlček, CSc.</t>
  </si>
  <si>
    <t>10/5</t>
  </si>
  <si>
    <t>15.</t>
  </si>
  <si>
    <t>Vypracování studijních materiálů a  metodiky výuky odborné anglické terminologie v oborech Pilot a Řídící letového provozu</t>
  </si>
  <si>
    <t>Mgr. Lenka Slunečková</t>
  </si>
  <si>
    <t>16.</t>
  </si>
  <si>
    <t>Inovace obsahu a metod výuky anglického jazyka v magisterském studijním programu</t>
  </si>
  <si>
    <t>PaedDr. Stanislava Jonáková</t>
  </si>
  <si>
    <t>6/3</t>
  </si>
  <si>
    <t>28/28</t>
  </si>
  <si>
    <t>Stanovení biochemických a farmakokinetických parametrů vybraných inhibitorů acetylcholinesterasy</t>
  </si>
  <si>
    <t>por. Mgr. Vendula Šepsová</t>
  </si>
  <si>
    <t>7/5</t>
  </si>
  <si>
    <t>Analýza vztahu struktury a funkce konzerovaného hypotetického lipoproteinu Francisella tularensis s homologií k DsbA proteinům</t>
  </si>
  <si>
    <t>Mgr. Iva Šenitková</t>
  </si>
  <si>
    <t>Histopatologické změny ve tkáních laboratorního potkana po otravě NPL a léčbě oximy</t>
  </si>
  <si>
    <t>Testování reaktivátorů cholinesteras in vitro pro přípravu antidotních prostředků otrav organofosfáty na bází scavengerů</t>
  </si>
  <si>
    <t>Mgr. Zuzana Křenková</t>
  </si>
  <si>
    <t>Význam DNA-PK v reparaci radiačního poškození u normálních lidských fibroblastů a nádorových buněk HeLa</t>
  </si>
  <si>
    <t>Mgr. Eva Novotná</t>
  </si>
  <si>
    <t>Identifikace, kvantifikace a funkční analýza membránových proteinů antigen-prezentujících buněk po interakci s intracelulárním patogenem Francisella tularensis FSC200</t>
  </si>
  <si>
    <t>Mgr. Ivo Fabrik</t>
  </si>
  <si>
    <t>Nosokomiální nákazy - epidemiologická surveillance, etiologická struktura a profylaxe</t>
  </si>
  <si>
    <t>plk. prof. MUDr. Roman Chlíbek, Ph.D., pplk. MUDr. Jan Smetana, Ph.D.</t>
  </si>
  <si>
    <t>Rychlá mikrobiologicko-laboratorní diagnostika bakteriálních a virových agens s využitím moderních molekulárně biologiciých metodických postupů</t>
  </si>
  <si>
    <t>doc. RNDr. Vanda Boštíková, Ph.D., RNDr. Irena Hanovcová, CSc.</t>
  </si>
  <si>
    <t>Hodnocení vlivu chladové zátěže na lidský organizsmus včetně využití termografie</t>
  </si>
  <si>
    <t>mjr. MUDr. Zuzana Mališová                                    kpt. MUDr. Michaela Husárová (1.3.-14.10.2012)</t>
  </si>
  <si>
    <t>Využití CT navigace v chirurgii hlavy a krku</t>
  </si>
  <si>
    <t>pplk. MUDr. Daniel Kovář</t>
  </si>
  <si>
    <t>Použití úhlově stabilních implantátů při osteosyntézách zlomenin pánve - prospektivní randomizovaná studie</t>
  </si>
  <si>
    <t>mjr. MUDr. Martin Frank</t>
  </si>
  <si>
    <t>Příprava a testování léčiv s potenciálním profylaktickým efektem proti nervově paralytickým látkám a Alzheimerově nemoci</t>
  </si>
  <si>
    <t>Mgr. Katarína Špilovská</t>
  </si>
  <si>
    <t>9/5</t>
  </si>
  <si>
    <t>Využití netoxického adenylátcyklázového toxoidu pro transport imunoreaktivních proteinů/peptidů mikroba Francisella tularensis do antigen prezentujících buněk</t>
  </si>
  <si>
    <t>Mgr. Daniela Putzová</t>
  </si>
  <si>
    <t>Vliv vybraných farmak na zánětlivé procesy v buňkách imunotického systému prostřednictvím nikotinového acetylcholinového receptoru</t>
  </si>
  <si>
    <t>Mgr. Alžběta Kračmarová</t>
  </si>
  <si>
    <t>Prognostický význam cytokinového profilu a denzity adhezních molekul na myeloblastech u pacientů s akutní myeloidní leukemií (AML)</t>
  </si>
  <si>
    <t>npor. MUDr. Tomáš Kupsa</t>
  </si>
  <si>
    <t>Modulace účinků alkylačních činidel na jadernou DNA pomocí nukleofilních scavengerů</t>
  </si>
  <si>
    <t>Mgr. Petr Jošt</t>
  </si>
  <si>
    <t>Sérologický přehled vybraných infekčních onemocnění (Pertuse, Tetanus)´v dospělé populaci v České republice</t>
  </si>
  <si>
    <t>MUDr. Jan Machač</t>
  </si>
  <si>
    <t>Změny hemostázy u nově zjištěného nebo dekompenzovaného srdečního selhání</t>
  </si>
  <si>
    <t>mjr. MUDr. Martin Jakl                                                    MUDr. Tomáš Kupsa (1.10.-31.12.2012)</t>
  </si>
  <si>
    <t>65/39</t>
  </si>
  <si>
    <t>15/15</t>
  </si>
  <si>
    <t xml:space="preserve">MUDr. Filip Caisberger (1.1.-30.9.2012)                                                mjr. MUDr. Jaroslav Pejchal, Ph.D. </t>
  </si>
  <si>
    <t>0/0</t>
  </si>
  <si>
    <t>Fakulta vojenského zdravotnictví</t>
  </si>
  <si>
    <t>Celková dotace univerzity v roce 2012 v Kč</t>
  </si>
  <si>
    <t>8/4</t>
  </si>
  <si>
    <t>147/89</t>
  </si>
  <si>
    <t>29/29</t>
  </si>
  <si>
    <t>92/55</t>
  </si>
  <si>
    <t>1.3.2012</t>
  </si>
  <si>
    <t>31.12.2012</t>
  </si>
  <si>
    <t>31.12.2013</t>
  </si>
  <si>
    <t>31.12.2014</t>
  </si>
  <si>
    <t>31.9.2014</t>
  </si>
  <si>
    <t>31.8.2014</t>
  </si>
  <si>
    <t>1.3.2010</t>
  </si>
  <si>
    <t>1.3.2011</t>
  </si>
  <si>
    <t>Příloha č. 1 k čj.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</si>
</sst>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_K_č"/>
    <numFmt numFmtId="181" formatCode="#\ ##0"/>
    <numFmt numFmtId="182" formatCode="#\ ##0\ \ \ "/>
    <numFmt numFmtId="183" formatCode="#\ ##0\ \ \ \ "/>
    <numFmt numFmtId="184" formatCode="##\ ##\ ##0\ \ \ 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,###,##0"/>
    <numFmt numFmtId="189" formatCode="#,##0.000"/>
    <numFmt numFmtId="190" formatCode="#,##0.00\ _K_č"/>
    <numFmt numFmtId="191" formatCode="#,##0.00;[Red]#,##0.00"/>
    <numFmt numFmtId="192" formatCode="[$-405]d\.\ mmmm\ yyyy"/>
    <numFmt numFmtId="193" formatCode="mmm/yyyy"/>
  </numFmts>
  <fonts count="49">
    <font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color indexed="10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47">
      <alignment/>
      <protection/>
    </xf>
    <xf numFmtId="0" fontId="1" fillId="0" borderId="0" xfId="47" applyBorder="1">
      <alignment/>
      <protection/>
    </xf>
    <xf numFmtId="0" fontId="1" fillId="0" borderId="0" xfId="47" applyNumberFormat="1" applyAlignment="1">
      <alignment vertical="center"/>
      <protection/>
    </xf>
    <xf numFmtId="0" fontId="3" fillId="0" borderId="0" xfId="47" applyNumberFormat="1" applyFont="1" applyBorder="1" applyAlignment="1">
      <alignment vertical="center" wrapText="1"/>
      <protection/>
    </xf>
    <xf numFmtId="4" fontId="1" fillId="0" borderId="0" xfId="47" applyNumberFormat="1" applyProtection="1">
      <alignment/>
      <protection locked="0"/>
    </xf>
    <xf numFmtId="4" fontId="1" fillId="0" borderId="10" xfId="47" applyNumberFormat="1" applyBorder="1" applyAlignment="1" applyProtection="1">
      <alignment vertical="center"/>
      <protection locked="0"/>
    </xf>
    <xf numFmtId="4" fontId="1" fillId="0" borderId="11" xfId="47" applyNumberFormat="1" applyBorder="1" applyAlignment="1" applyProtection="1">
      <alignment vertical="center"/>
      <protection locked="0"/>
    </xf>
    <xf numFmtId="4" fontId="1" fillId="0" borderId="12" xfId="47" applyNumberFormat="1" applyBorder="1" applyAlignment="1" applyProtection="1">
      <alignment vertical="center"/>
      <protection locked="0"/>
    </xf>
    <xf numFmtId="4" fontId="1" fillId="0" borderId="0" xfId="47" applyNumberFormat="1" applyBorder="1" applyAlignment="1" applyProtection="1">
      <alignment vertical="center"/>
      <protection locked="0"/>
    </xf>
    <xf numFmtId="4" fontId="1" fillId="0" borderId="13" xfId="47" applyNumberForma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89" fontId="1" fillId="0" borderId="0" xfId="47" applyNumberFormat="1" applyBorder="1" applyAlignment="1" applyProtection="1">
      <alignment vertical="center"/>
      <protection locked="0"/>
    </xf>
    <xf numFmtId="4" fontId="4" fillId="0" borderId="0" xfId="47" applyNumberFormat="1" applyFont="1" applyProtection="1">
      <alignment/>
      <protection locked="0"/>
    </xf>
    <xf numFmtId="0" fontId="2" fillId="0" borderId="0" xfId="47" applyFont="1" applyBorder="1" applyAlignment="1">
      <alignment horizontal="center" wrapText="1"/>
      <protection/>
    </xf>
    <xf numFmtId="0" fontId="1" fillId="0" borderId="0" xfId="47" applyNumberFormat="1" applyBorder="1" applyAlignment="1">
      <alignment vertical="center" wrapText="1"/>
      <protection/>
    </xf>
    <xf numFmtId="0" fontId="3" fillId="0" borderId="0" xfId="47" applyFont="1" applyAlignment="1">
      <alignment horizontal="center"/>
      <protection/>
    </xf>
    <xf numFmtId="0" fontId="3" fillId="0" borderId="0" xfId="47" applyFont="1" applyAlignment="1">
      <alignment horizontal="center" vertical="center" wrapText="1"/>
      <protection/>
    </xf>
    <xf numFmtId="0" fontId="3" fillId="0" borderId="14" xfId="47" applyNumberFormat="1" applyFont="1" applyBorder="1" applyAlignment="1">
      <alignment vertical="center" wrapText="1"/>
      <protection/>
    </xf>
    <xf numFmtId="0" fontId="0" fillId="0" borderId="14" xfId="0" applyBorder="1" applyAlignment="1">
      <alignment horizontal="center" vertical="center" textRotation="90" wrapText="1"/>
    </xf>
    <xf numFmtId="0" fontId="1" fillId="0" borderId="15" xfId="47" applyNumberFormat="1" applyBorder="1" applyAlignment="1">
      <alignment vertical="center"/>
      <protection/>
    </xf>
    <xf numFmtId="4" fontId="1" fillId="0" borderId="16" xfId="47" applyNumberFormat="1" applyBorder="1" applyAlignment="1" applyProtection="1">
      <alignment vertical="center"/>
      <protection locked="0"/>
    </xf>
    <xf numFmtId="4" fontId="1" fillId="0" borderId="17" xfId="47" applyNumberFormat="1" applyBorder="1" applyAlignment="1" applyProtection="1">
      <alignment vertical="center"/>
      <protection locked="0"/>
    </xf>
    <xf numFmtId="4" fontId="1" fillId="0" borderId="18" xfId="47" applyNumberFormat="1" applyBorder="1" applyAlignment="1" applyProtection="1">
      <alignment vertical="center"/>
      <protection locked="0"/>
    </xf>
    <xf numFmtId="4" fontId="1" fillId="0" borderId="16" xfId="47" applyNumberFormat="1" applyFont="1" applyBorder="1" applyAlignment="1" applyProtection="1">
      <alignment vertical="center" textRotation="90" wrapText="1"/>
      <protection locked="0"/>
    </xf>
    <xf numFmtId="4" fontId="1" fillId="0" borderId="18" xfId="47" applyNumberFormat="1" applyFont="1" applyBorder="1" applyAlignment="1" applyProtection="1">
      <alignment vertical="center" textRotation="90" wrapText="1"/>
      <protection locked="0"/>
    </xf>
    <xf numFmtId="0" fontId="1" fillId="0" borderId="18" xfId="47" applyNumberFormat="1" applyFont="1" applyBorder="1" applyAlignment="1">
      <alignment vertical="center" textRotation="90" wrapText="1"/>
      <protection/>
    </xf>
    <xf numFmtId="4" fontId="1" fillId="0" borderId="17" xfId="47" applyNumberFormat="1" applyFont="1" applyBorder="1" applyAlignment="1" applyProtection="1">
      <alignment vertical="center" textRotation="90" wrapText="1"/>
      <protection locked="0"/>
    </xf>
    <xf numFmtId="0" fontId="1" fillId="0" borderId="16" xfId="47" applyNumberFormat="1" applyFont="1" applyBorder="1" applyAlignment="1">
      <alignment vertical="center" textRotation="90" wrapText="1"/>
      <protection/>
    </xf>
    <xf numFmtId="0" fontId="1" fillId="0" borderId="12" xfId="47" applyNumberFormat="1" applyFont="1" applyBorder="1" applyAlignment="1">
      <alignment vertical="center" wrapText="1"/>
      <protection/>
    </xf>
    <xf numFmtId="0" fontId="1" fillId="0" borderId="13" xfId="47" applyNumberFormat="1" applyFont="1" applyBorder="1" applyAlignment="1">
      <alignment vertical="center" wrapText="1"/>
      <protection/>
    </xf>
    <xf numFmtId="0" fontId="0" fillId="0" borderId="16" xfId="0" applyBorder="1" applyAlignment="1">
      <alignment horizontal="center" vertical="center" textRotation="90" wrapText="1"/>
    </xf>
    <xf numFmtId="0" fontId="3" fillId="0" borderId="16" xfId="47" applyNumberFormat="1" applyFont="1" applyBorder="1" applyAlignment="1">
      <alignment vertical="center" wrapText="1"/>
      <protection/>
    </xf>
    <xf numFmtId="0" fontId="0" fillId="0" borderId="17" xfId="0" applyBorder="1" applyAlignment="1">
      <alignment horizontal="center" vertical="center" textRotation="90" wrapText="1"/>
    </xf>
    <xf numFmtId="0" fontId="3" fillId="0" borderId="19" xfId="47" applyNumberFormat="1" applyFont="1" applyBorder="1" applyAlignment="1">
      <alignment vertical="center" wrapText="1"/>
      <protection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4" fontId="1" fillId="0" borderId="15" xfId="47" applyNumberFormat="1" applyFont="1" applyBorder="1" applyAlignment="1" applyProtection="1">
      <alignment vertical="center" textRotation="90" wrapText="1"/>
      <protection locked="0"/>
    </xf>
    <xf numFmtId="4" fontId="1" fillId="0" borderId="20" xfId="47" applyNumberFormat="1" applyBorder="1" applyAlignment="1">
      <alignment vertical="center" wrapText="1"/>
      <protection/>
    </xf>
    <xf numFmtId="4" fontId="1" fillId="0" borderId="21" xfId="47" applyNumberFormat="1" applyBorder="1" applyAlignment="1">
      <alignment vertical="center" wrapText="1"/>
      <protection/>
    </xf>
    <xf numFmtId="4" fontId="1" fillId="0" borderId="15" xfId="47" applyNumberFormat="1" applyBorder="1" applyAlignment="1" applyProtection="1">
      <alignment vertical="center"/>
      <protection locked="0"/>
    </xf>
    <xf numFmtId="0" fontId="1" fillId="0" borderId="0" xfId="47" applyFont="1">
      <alignment/>
      <protection/>
    </xf>
    <xf numFmtId="0" fontId="1" fillId="0" borderId="11" xfId="47" applyNumberFormat="1" applyFont="1" applyBorder="1" applyAlignment="1">
      <alignment vertical="center" wrapText="1"/>
      <protection/>
    </xf>
    <xf numFmtId="0" fontId="1" fillId="0" borderId="12" xfId="47" applyNumberFormat="1" applyFont="1" applyBorder="1" applyAlignment="1">
      <alignment vertical="center"/>
      <protection/>
    </xf>
    <xf numFmtId="4" fontId="1" fillId="0" borderId="0" xfId="47" applyNumberFormat="1" applyAlignment="1">
      <alignment vertical="center"/>
      <protection/>
    </xf>
    <xf numFmtId="0" fontId="1" fillId="0" borderId="0" xfId="47" applyNumberFormat="1" applyFont="1" applyAlignment="1">
      <alignment vertical="center"/>
      <protection/>
    </xf>
    <xf numFmtId="191" fontId="1" fillId="0" borderId="12" xfId="47" applyNumberFormat="1" applyBorder="1" applyAlignment="1">
      <alignment vertical="center"/>
      <protection/>
    </xf>
    <xf numFmtId="191" fontId="1" fillId="0" borderId="22" xfId="47" applyNumberFormat="1" applyBorder="1" applyAlignment="1">
      <alignment vertical="center"/>
      <protection/>
    </xf>
    <xf numFmtId="4" fontId="1" fillId="0" borderId="23" xfId="47" applyNumberFormat="1" applyBorder="1" applyAlignment="1" applyProtection="1">
      <alignment vertical="center"/>
      <protection locked="0"/>
    </xf>
    <xf numFmtId="49" fontId="1" fillId="0" borderId="24" xfId="47" applyNumberFormat="1" applyFont="1" applyBorder="1" applyAlignment="1">
      <alignment horizontal="center" vertical="center" wrapText="1"/>
      <protection/>
    </xf>
    <xf numFmtId="49" fontId="1" fillId="0" borderId="12" xfId="47" applyNumberFormat="1" applyFont="1" applyBorder="1" applyAlignment="1">
      <alignment horizontal="center" vertical="center" wrapText="1"/>
      <protection/>
    </xf>
    <xf numFmtId="0" fontId="3" fillId="0" borderId="17" xfId="47" applyNumberFormat="1" applyFont="1" applyBorder="1" applyAlignment="1">
      <alignment horizontal="center" vertical="center" wrapText="1"/>
      <protection/>
    </xf>
    <xf numFmtId="4" fontId="1" fillId="0" borderId="0" xfId="47" applyNumberFormat="1">
      <alignment/>
      <protection/>
    </xf>
    <xf numFmtId="14" fontId="1" fillId="0" borderId="25" xfId="47" applyNumberFormat="1" applyBorder="1" applyAlignment="1">
      <alignment vertical="center" wrapText="1"/>
      <protection/>
    </xf>
    <xf numFmtId="14" fontId="1" fillId="0" borderId="12" xfId="47" applyNumberFormat="1" applyBorder="1" applyAlignment="1">
      <alignment vertical="center" wrapText="1"/>
      <protection/>
    </xf>
    <xf numFmtId="4" fontId="1" fillId="0" borderId="24" xfId="47" applyNumberFormat="1" applyBorder="1" applyAlignment="1">
      <alignment vertical="center"/>
      <protection/>
    </xf>
    <xf numFmtId="4" fontId="1" fillId="0" borderId="26" xfId="47" applyNumberFormat="1" applyBorder="1" applyAlignment="1">
      <alignment vertical="center" wrapText="1"/>
      <protection/>
    </xf>
    <xf numFmtId="49" fontId="1" fillId="0" borderId="24" xfId="47" applyNumberForma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textRotation="90" wrapText="1"/>
    </xf>
    <xf numFmtId="0" fontId="3" fillId="0" borderId="27" xfId="47" applyNumberFormat="1" applyFont="1" applyBorder="1" applyAlignment="1">
      <alignment horizontal="center" vertical="center" wrapText="1"/>
      <protection/>
    </xf>
    <xf numFmtId="0" fontId="1" fillId="0" borderId="19" xfId="47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 wrapText="1"/>
    </xf>
    <xf numFmtId="0" fontId="1" fillId="0" borderId="28" xfId="47" applyNumberFormat="1" applyBorder="1" applyAlignment="1">
      <alignment vertical="center"/>
      <protection/>
    </xf>
    <xf numFmtId="0" fontId="1" fillId="0" borderId="29" xfId="47" applyNumberFormat="1" applyBorder="1" applyAlignment="1">
      <alignment vertical="center"/>
      <protection/>
    </xf>
    <xf numFmtId="0" fontId="0" fillId="0" borderId="0" xfId="47" applyFont="1">
      <alignment/>
      <protection/>
    </xf>
    <xf numFmtId="0" fontId="7" fillId="0" borderId="0" xfId="47" applyFont="1" applyBorder="1" applyAlignment="1">
      <alignment horizontal="center" wrapText="1"/>
      <protection/>
    </xf>
    <xf numFmtId="0" fontId="7" fillId="0" borderId="0" xfId="47" applyFont="1" applyBorder="1" applyAlignment="1">
      <alignment horizontal="center" vertical="center" wrapText="1"/>
      <protection/>
    </xf>
    <xf numFmtId="0" fontId="0" fillId="0" borderId="0" xfId="47" applyFont="1" applyBorder="1">
      <alignment/>
      <protection/>
    </xf>
    <xf numFmtId="4" fontId="8" fillId="0" borderId="0" xfId="47" applyNumberFormat="1" applyFont="1" applyProtection="1">
      <alignment/>
      <protection locked="0"/>
    </xf>
    <xf numFmtId="4" fontId="0" fillId="0" borderId="0" xfId="47" applyNumberFormat="1" applyFont="1" applyProtection="1">
      <alignment/>
      <protection locked="0"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" vertical="center" wrapText="1"/>
      <protection/>
    </xf>
    <xf numFmtId="0" fontId="0" fillId="0" borderId="19" xfId="47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0" xfId="47" applyNumberFormat="1" applyFont="1" applyBorder="1" applyAlignment="1">
      <alignment vertical="center" wrapText="1"/>
      <protection/>
    </xf>
    <xf numFmtId="4" fontId="0" fillId="0" borderId="15" xfId="47" applyNumberFormat="1" applyFont="1" applyBorder="1" applyAlignment="1" applyProtection="1">
      <alignment vertical="center" textRotation="90" wrapText="1"/>
      <protection locked="0"/>
    </xf>
    <xf numFmtId="4" fontId="0" fillId="0" borderId="18" xfId="47" applyNumberFormat="1" applyFont="1" applyBorder="1" applyAlignment="1" applyProtection="1">
      <alignment vertical="center" textRotation="90" wrapText="1"/>
      <protection locked="0"/>
    </xf>
    <xf numFmtId="0" fontId="0" fillId="0" borderId="18" xfId="47" applyNumberFormat="1" applyFont="1" applyBorder="1" applyAlignment="1">
      <alignment vertical="center" textRotation="90" wrapText="1"/>
      <protection/>
    </xf>
    <xf numFmtId="0" fontId="0" fillId="0" borderId="16" xfId="47" applyNumberFormat="1" applyFont="1" applyBorder="1" applyAlignment="1">
      <alignment vertical="center" textRotation="90" wrapText="1"/>
      <protection/>
    </xf>
    <xf numFmtId="4" fontId="0" fillId="0" borderId="16" xfId="47" applyNumberFormat="1" applyFont="1" applyBorder="1" applyAlignment="1" applyProtection="1">
      <alignment vertical="center" textRotation="90" wrapText="1"/>
      <protection locked="0"/>
    </xf>
    <xf numFmtId="4" fontId="0" fillId="0" borderId="17" xfId="47" applyNumberFormat="1" applyFont="1" applyBorder="1" applyAlignment="1" applyProtection="1">
      <alignment vertical="center" textRotation="90" wrapText="1"/>
      <protection locked="0"/>
    </xf>
    <xf numFmtId="0" fontId="0" fillId="0" borderId="0" xfId="47" applyNumberFormat="1" applyFont="1" applyAlignment="1">
      <alignment vertical="center"/>
      <protection/>
    </xf>
    <xf numFmtId="0" fontId="0" fillId="0" borderId="28" xfId="47" applyNumberFormat="1" applyFont="1" applyBorder="1" applyAlignment="1">
      <alignment vertical="center"/>
      <protection/>
    </xf>
    <xf numFmtId="0" fontId="0" fillId="0" borderId="10" xfId="47" applyNumberFormat="1" applyFont="1" applyBorder="1" applyAlignment="1">
      <alignment vertical="center" wrapText="1"/>
      <protection/>
    </xf>
    <xf numFmtId="4" fontId="0" fillId="0" borderId="10" xfId="47" applyNumberFormat="1" applyFont="1" applyBorder="1" applyAlignment="1" applyProtection="1">
      <alignment vertical="center"/>
      <protection locked="0"/>
    </xf>
    <xf numFmtId="4" fontId="0" fillId="0" borderId="11" xfId="47" applyNumberFormat="1" applyFont="1" applyBorder="1" applyAlignment="1" applyProtection="1">
      <alignment vertical="center"/>
      <protection locked="0"/>
    </xf>
    <xf numFmtId="0" fontId="0" fillId="0" borderId="29" xfId="47" applyNumberFormat="1" applyFont="1" applyBorder="1" applyAlignment="1">
      <alignment vertical="center"/>
      <protection/>
    </xf>
    <xf numFmtId="4" fontId="0" fillId="0" borderId="20" xfId="47" applyNumberFormat="1" applyFont="1" applyBorder="1" applyAlignment="1">
      <alignment vertical="center" wrapText="1"/>
      <protection/>
    </xf>
    <xf numFmtId="4" fontId="0" fillId="0" borderId="30" xfId="47" applyNumberFormat="1" applyFont="1" applyBorder="1" applyAlignment="1" applyProtection="1">
      <alignment vertical="center"/>
      <protection locked="0"/>
    </xf>
    <xf numFmtId="4" fontId="0" fillId="0" borderId="12" xfId="47" applyNumberFormat="1" applyFont="1" applyBorder="1" applyAlignment="1" applyProtection="1">
      <alignment vertical="center"/>
      <protection locked="0"/>
    </xf>
    <xf numFmtId="4" fontId="0" fillId="0" borderId="13" xfId="47" applyNumberFormat="1" applyFont="1" applyBorder="1" applyAlignment="1" applyProtection="1">
      <alignment vertical="center"/>
      <protection locked="0"/>
    </xf>
    <xf numFmtId="0" fontId="9" fillId="0" borderId="31" xfId="47" applyNumberFormat="1" applyFont="1" applyBorder="1" applyAlignment="1">
      <alignment vertical="center" wrapText="1"/>
      <protection/>
    </xf>
    <xf numFmtId="4" fontId="9" fillId="0" borderId="32" xfId="47" applyNumberFormat="1" applyFont="1" applyBorder="1" applyAlignment="1">
      <alignment vertical="center" wrapText="1"/>
      <protection/>
    </xf>
    <xf numFmtId="4" fontId="0" fillId="0" borderId="33" xfId="47" applyNumberFormat="1" applyFont="1" applyBorder="1" applyAlignment="1" applyProtection="1">
      <alignment vertical="center"/>
      <protection locked="0"/>
    </xf>
    <xf numFmtId="0" fontId="0" fillId="0" borderId="15" xfId="47" applyNumberFormat="1" applyFont="1" applyBorder="1" applyAlignment="1">
      <alignment vertical="center"/>
      <protection/>
    </xf>
    <xf numFmtId="0" fontId="5" fillId="0" borderId="19" xfId="47" applyNumberFormat="1" applyFont="1" applyBorder="1" applyAlignment="1">
      <alignment vertical="center" wrapText="1"/>
      <protection/>
    </xf>
    <xf numFmtId="0" fontId="5" fillId="0" borderId="16" xfId="47" applyNumberFormat="1" applyFont="1" applyBorder="1" applyAlignment="1">
      <alignment vertical="center" wrapText="1"/>
      <protection/>
    </xf>
    <xf numFmtId="0" fontId="5" fillId="0" borderId="14" xfId="47" applyNumberFormat="1" applyFont="1" applyBorder="1" applyAlignment="1">
      <alignment horizontal="center" vertical="center" wrapText="1"/>
      <protection/>
    </xf>
    <xf numFmtId="0" fontId="5" fillId="0" borderId="16" xfId="47" applyNumberFormat="1" applyFont="1" applyBorder="1" applyAlignment="1">
      <alignment horizontal="center" vertical="center" wrapText="1"/>
      <protection/>
    </xf>
    <xf numFmtId="0" fontId="5" fillId="0" borderId="27" xfId="47" applyNumberFormat="1" applyFont="1" applyBorder="1" applyAlignment="1">
      <alignment horizontal="center" vertical="center" wrapText="1"/>
      <protection/>
    </xf>
    <xf numFmtId="49" fontId="5" fillId="0" borderId="17" xfId="47" applyNumberFormat="1" applyFont="1" applyBorder="1" applyAlignment="1">
      <alignment horizontal="center" vertical="center" wrapText="1"/>
      <protection/>
    </xf>
    <xf numFmtId="4" fontId="0" fillId="33" borderId="15" xfId="47" applyNumberFormat="1" applyFont="1" applyFill="1" applyBorder="1" applyAlignment="1" applyProtection="1">
      <alignment vertical="center"/>
      <protection locked="0"/>
    </xf>
    <xf numFmtId="0" fontId="5" fillId="0" borderId="0" xfId="47" applyNumberFormat="1" applyFont="1" applyBorder="1" applyAlignment="1">
      <alignment vertical="center" wrapText="1"/>
      <protection/>
    </xf>
    <xf numFmtId="0" fontId="5" fillId="0" borderId="0" xfId="47" applyNumberFormat="1" applyFont="1" applyBorder="1" applyAlignment="1">
      <alignment horizontal="center" vertical="center" wrapText="1"/>
      <protection/>
    </xf>
    <xf numFmtId="189" fontId="0" fillId="0" borderId="0" xfId="47" applyNumberFormat="1" applyFont="1" applyBorder="1" applyAlignment="1" applyProtection="1">
      <alignment vertical="center"/>
      <protection locked="0"/>
    </xf>
    <xf numFmtId="4" fontId="0" fillId="0" borderId="0" xfId="47" applyNumberFormat="1" applyFont="1" applyBorder="1" applyAlignment="1" applyProtection="1">
      <alignment vertical="center"/>
      <protection locked="0"/>
    </xf>
    <xf numFmtId="4" fontId="0" fillId="0" borderId="0" xfId="47" applyNumberFormat="1" applyFo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47" applyFont="1" applyAlignment="1">
      <alignment horizontal="center"/>
      <protection/>
    </xf>
    <xf numFmtId="0" fontId="0" fillId="0" borderId="0" xfId="47" applyFont="1" applyAlignment="1">
      <alignment horizontal="center" vertical="center" wrapText="1"/>
      <protection/>
    </xf>
    <xf numFmtId="0" fontId="0" fillId="0" borderId="11" xfId="47" applyNumberFormat="1" applyFont="1" applyBorder="1" applyAlignment="1">
      <alignment vertical="center" wrapText="1"/>
      <protection/>
    </xf>
    <xf numFmtId="49" fontId="0" fillId="0" borderId="34" xfId="47" applyNumberFormat="1" applyFont="1" applyBorder="1" applyAlignment="1">
      <alignment horizontal="center" vertical="center" wrapText="1"/>
      <protection/>
    </xf>
    <xf numFmtId="49" fontId="0" fillId="0" borderId="35" xfId="47" applyNumberFormat="1" applyFont="1" applyBorder="1" applyAlignment="1">
      <alignment horizontal="center" vertical="center" wrapText="1"/>
      <protection/>
    </xf>
    <xf numFmtId="49" fontId="0" fillId="0" borderId="11" xfId="47" applyNumberFormat="1" applyFont="1" applyBorder="1" applyAlignment="1">
      <alignment horizontal="center" vertical="center" wrapText="1"/>
      <protection/>
    </xf>
    <xf numFmtId="49" fontId="0" fillId="0" borderId="36" xfId="47" applyNumberFormat="1" applyFont="1" applyBorder="1" applyAlignment="1">
      <alignment horizontal="center" vertical="center" wrapText="1"/>
      <protection/>
    </xf>
    <xf numFmtId="49" fontId="0" fillId="0" borderId="12" xfId="47" applyNumberFormat="1" applyFont="1" applyBorder="1" applyAlignment="1">
      <alignment horizontal="center" vertical="center" wrapText="1"/>
      <protection/>
    </xf>
    <xf numFmtId="49" fontId="0" fillId="0" borderId="37" xfId="47" applyNumberFormat="1" applyFont="1" applyBorder="1" applyAlignment="1">
      <alignment horizontal="center" vertical="center" wrapText="1"/>
      <protection/>
    </xf>
    <xf numFmtId="49" fontId="0" fillId="0" borderId="24" xfId="47" applyNumberFormat="1" applyFont="1" applyBorder="1" applyAlignment="1">
      <alignment horizontal="center" vertical="center" wrapText="1"/>
      <protection/>
    </xf>
    <xf numFmtId="0" fontId="0" fillId="0" borderId="30" xfId="47" applyNumberFormat="1" applyFont="1" applyBorder="1" applyAlignment="1">
      <alignment vertical="center" wrapText="1"/>
      <protection/>
    </xf>
    <xf numFmtId="0" fontId="0" fillId="0" borderId="12" xfId="47" applyNumberFormat="1" applyFont="1" applyBorder="1" applyAlignment="1">
      <alignment vertical="center" wrapText="1"/>
      <protection/>
    </xf>
    <xf numFmtId="0" fontId="0" fillId="0" borderId="38" xfId="47" applyNumberFormat="1" applyFont="1" applyBorder="1" applyAlignment="1">
      <alignment vertical="center"/>
      <protection/>
    </xf>
    <xf numFmtId="4" fontId="0" fillId="0" borderId="39" xfId="47" applyNumberFormat="1" applyFont="1" applyBorder="1" applyAlignment="1" applyProtection="1">
      <alignment vertical="center"/>
      <protection locked="0"/>
    </xf>
    <xf numFmtId="0" fontId="9" fillId="0" borderId="33" xfId="47" applyNumberFormat="1" applyFont="1" applyBorder="1" applyAlignment="1">
      <alignment vertical="center" wrapText="1"/>
      <protection/>
    </xf>
    <xf numFmtId="49" fontId="9" fillId="0" borderId="0" xfId="47" applyNumberFormat="1" applyFont="1" applyBorder="1" applyAlignment="1">
      <alignment horizontal="center" vertical="center" wrapText="1"/>
      <protection/>
    </xf>
    <xf numFmtId="49" fontId="9" fillId="0" borderId="33" xfId="47" applyNumberFormat="1" applyFont="1" applyBorder="1" applyAlignment="1">
      <alignment horizontal="center" vertical="center" wrapText="1"/>
      <protection/>
    </xf>
    <xf numFmtId="49" fontId="9" fillId="0" borderId="40" xfId="47" applyNumberFormat="1" applyFont="1" applyBorder="1" applyAlignment="1">
      <alignment horizontal="center" vertical="center" wrapText="1"/>
      <protection/>
    </xf>
    <xf numFmtId="49" fontId="9" fillId="0" borderId="41" xfId="47" applyNumberFormat="1" applyFont="1" applyBorder="1" applyAlignment="1">
      <alignment horizontal="center" vertical="center" wrapText="1"/>
      <protection/>
    </xf>
    <xf numFmtId="0" fontId="9" fillId="0" borderId="0" xfId="47" applyNumberFormat="1" applyFont="1" applyAlignment="1">
      <alignment vertical="center"/>
      <protection/>
    </xf>
    <xf numFmtId="4" fontId="9" fillId="0" borderId="12" xfId="47" applyNumberFormat="1" applyFont="1" applyBorder="1" applyAlignment="1" applyProtection="1">
      <alignment vertical="center"/>
      <protection locked="0"/>
    </xf>
    <xf numFmtId="4" fontId="0" fillId="0" borderId="42" xfId="47" applyNumberFormat="1" applyFont="1" applyFill="1" applyBorder="1" applyAlignment="1">
      <alignment vertical="center" wrapText="1"/>
      <protection/>
    </xf>
    <xf numFmtId="4" fontId="0" fillId="0" borderId="20" xfId="47" applyNumberFormat="1" applyFont="1" applyFill="1" applyBorder="1" applyAlignment="1">
      <alignment vertical="center" wrapText="1"/>
      <protection/>
    </xf>
    <xf numFmtId="0" fontId="1" fillId="0" borderId="20" xfId="47" applyNumberFormat="1" applyFont="1" applyBorder="1" applyAlignment="1">
      <alignment vertical="center"/>
      <protection/>
    </xf>
    <xf numFmtId="0" fontId="1" fillId="0" borderId="29" xfId="47" applyNumberFormat="1" applyBorder="1" applyAlignment="1">
      <alignment vertical="center" wrapText="1"/>
      <protection/>
    </xf>
    <xf numFmtId="0" fontId="1" fillId="0" borderId="12" xfId="47" applyNumberFormat="1" applyBorder="1" applyAlignment="1">
      <alignment vertical="center" wrapText="1"/>
      <protection/>
    </xf>
    <xf numFmtId="49" fontId="1" fillId="0" borderId="43" xfId="47" applyNumberFormat="1" applyFont="1" applyFill="1" applyBorder="1" applyAlignment="1">
      <alignment horizontal="center" vertical="center" wrapText="1"/>
      <protection/>
    </xf>
    <xf numFmtId="4" fontId="3" fillId="0" borderId="29" xfId="47" applyNumberFormat="1" applyFont="1" applyBorder="1" applyAlignment="1">
      <alignment vertical="center"/>
      <protection/>
    </xf>
    <xf numFmtId="0" fontId="1" fillId="0" borderId="42" xfId="47" applyNumberFormat="1" applyFont="1" applyBorder="1" applyAlignment="1">
      <alignment vertical="center"/>
      <protection/>
    </xf>
    <xf numFmtId="0" fontId="1" fillId="0" borderId="29" xfId="47" applyNumberFormat="1" applyFont="1" applyBorder="1" applyAlignment="1">
      <alignment vertical="center" wrapText="1"/>
      <protection/>
    </xf>
    <xf numFmtId="0" fontId="1" fillId="0" borderId="44" xfId="47" applyNumberFormat="1" applyFont="1" applyBorder="1" applyAlignment="1">
      <alignment vertical="center" wrapText="1"/>
      <protection/>
    </xf>
    <xf numFmtId="191" fontId="1" fillId="0" borderId="13" xfId="47" applyNumberFormat="1" applyBorder="1" applyAlignment="1">
      <alignment vertical="center"/>
      <protection/>
    </xf>
    <xf numFmtId="4" fontId="3" fillId="0" borderId="45" xfId="47" applyNumberFormat="1" applyFont="1" applyBorder="1" applyAlignment="1">
      <alignment vertical="center"/>
      <protection/>
    </xf>
    <xf numFmtId="4" fontId="3" fillId="0" borderId="46" xfId="47" applyNumberFormat="1" applyFont="1" applyBorder="1" applyAlignment="1" applyProtection="1">
      <alignment vertical="center"/>
      <protection locked="0"/>
    </xf>
    <xf numFmtId="0" fontId="1" fillId="0" borderId="35" xfId="47" applyNumberFormat="1" applyBorder="1" applyAlignment="1">
      <alignment vertical="center" wrapText="1"/>
      <protection/>
    </xf>
    <xf numFmtId="14" fontId="1" fillId="0" borderId="35" xfId="47" applyNumberFormat="1" applyBorder="1" applyAlignment="1">
      <alignment vertical="center" wrapText="1"/>
      <protection/>
    </xf>
    <xf numFmtId="49" fontId="1" fillId="0" borderId="35" xfId="47" applyNumberFormat="1" applyFont="1" applyBorder="1" applyAlignment="1">
      <alignment horizontal="center" vertical="center" wrapText="1"/>
      <protection/>
    </xf>
    <xf numFmtId="49" fontId="1" fillId="0" borderId="23" xfId="47" applyNumberFormat="1" applyFont="1" applyBorder="1" applyAlignment="1">
      <alignment horizontal="center" vertical="center" wrapText="1"/>
      <protection/>
    </xf>
    <xf numFmtId="4" fontId="1" fillId="0" borderId="47" xfId="47" applyNumberFormat="1" applyBorder="1" applyAlignment="1">
      <alignment vertical="center" wrapText="1"/>
      <protection/>
    </xf>
    <xf numFmtId="4" fontId="1" fillId="0" borderId="35" xfId="47" applyNumberFormat="1" applyBorder="1" applyAlignment="1" applyProtection="1">
      <alignment vertical="center"/>
      <protection locked="0"/>
    </xf>
    <xf numFmtId="4" fontId="1" fillId="0" borderId="23" xfId="47" applyNumberFormat="1" applyBorder="1" applyAlignment="1">
      <alignment vertical="center"/>
      <protection/>
    </xf>
    <xf numFmtId="49" fontId="1" fillId="0" borderId="12" xfId="47" applyNumberFormat="1" applyBorder="1" applyAlignment="1">
      <alignment horizontal="center" vertical="center" wrapText="1"/>
      <protection/>
    </xf>
    <xf numFmtId="0" fontId="1" fillId="0" borderId="44" xfId="47" applyNumberFormat="1" applyBorder="1" applyAlignment="1">
      <alignment vertical="center"/>
      <protection/>
    </xf>
    <xf numFmtId="0" fontId="1" fillId="0" borderId="13" xfId="47" applyNumberFormat="1" applyBorder="1" applyAlignment="1">
      <alignment vertical="center" wrapText="1"/>
      <protection/>
    </xf>
    <xf numFmtId="14" fontId="1" fillId="0" borderId="13" xfId="47" applyNumberFormat="1" applyBorder="1" applyAlignment="1">
      <alignment vertical="center" wrapText="1"/>
      <protection/>
    </xf>
    <xf numFmtId="49" fontId="1" fillId="0" borderId="13" xfId="47" applyNumberFormat="1" applyBorder="1" applyAlignment="1">
      <alignment horizontal="center" vertical="center" wrapText="1"/>
      <protection/>
    </xf>
    <xf numFmtId="49" fontId="1" fillId="0" borderId="48" xfId="47" applyNumberFormat="1" applyBorder="1" applyAlignment="1">
      <alignment horizontal="center" vertical="center" wrapText="1"/>
      <protection/>
    </xf>
    <xf numFmtId="4" fontId="1" fillId="0" borderId="48" xfId="47" applyNumberFormat="1" applyBorder="1" applyAlignment="1">
      <alignment vertical="center"/>
      <protection/>
    </xf>
    <xf numFmtId="49" fontId="1" fillId="0" borderId="13" xfId="47" applyNumberFormat="1" applyFont="1" applyBorder="1" applyAlignment="1">
      <alignment horizontal="center" vertical="center" wrapText="1"/>
      <protection/>
    </xf>
    <xf numFmtId="4" fontId="1" fillId="0" borderId="22" xfId="47" applyNumberFormat="1" applyBorder="1" applyAlignment="1" applyProtection="1">
      <alignment vertical="center"/>
      <protection locked="0"/>
    </xf>
    <xf numFmtId="4" fontId="1" fillId="0" borderId="49" xfId="47" applyNumberFormat="1" applyBorder="1" applyAlignment="1">
      <alignment vertical="center"/>
      <protection/>
    </xf>
    <xf numFmtId="0" fontId="1" fillId="0" borderId="19" xfId="47" applyNumberFormat="1" applyBorder="1" applyAlignment="1">
      <alignment vertical="center"/>
      <protection/>
    </xf>
    <xf numFmtId="49" fontId="1" fillId="0" borderId="16" xfId="47" applyNumberFormat="1" applyFont="1" applyBorder="1" applyAlignment="1">
      <alignment horizontal="center" vertical="center" wrapText="1"/>
      <protection/>
    </xf>
    <xf numFmtId="49" fontId="1" fillId="0" borderId="17" xfId="4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right" wrapText="1"/>
    </xf>
    <xf numFmtId="2" fontId="1" fillId="0" borderId="24" xfId="47" applyNumberFormat="1" applyBorder="1" applyAlignment="1">
      <alignment vertical="center"/>
      <protection/>
    </xf>
    <xf numFmtId="191" fontId="1" fillId="0" borderId="33" xfId="47" applyNumberFormat="1" applyBorder="1" applyAlignment="1">
      <alignment vertical="center"/>
      <protection/>
    </xf>
    <xf numFmtId="4" fontId="1" fillId="0" borderId="33" xfId="47" applyNumberFormat="1" applyBorder="1" applyAlignment="1" applyProtection="1">
      <alignment vertical="center"/>
      <protection locked="0"/>
    </xf>
    <xf numFmtId="4" fontId="1" fillId="33" borderId="35" xfId="47" applyNumberFormat="1" applyFill="1" applyBorder="1" applyAlignment="1" applyProtection="1">
      <alignment vertical="center"/>
      <protection locked="0"/>
    </xf>
    <xf numFmtId="4" fontId="1" fillId="33" borderId="12" xfId="47" applyNumberFormat="1" applyFill="1" applyBorder="1" applyAlignment="1" applyProtection="1">
      <alignment vertical="center"/>
      <protection locked="0"/>
    </xf>
    <xf numFmtId="4" fontId="1" fillId="33" borderId="13" xfId="47" applyNumberFormat="1" applyFill="1" applyBorder="1" applyAlignment="1" applyProtection="1">
      <alignment vertical="center"/>
      <protection locked="0"/>
    </xf>
    <xf numFmtId="4" fontId="1" fillId="33" borderId="22" xfId="47" applyNumberFormat="1" applyFill="1" applyBorder="1" applyAlignment="1" applyProtection="1">
      <alignment vertical="center"/>
      <protection locked="0"/>
    </xf>
    <xf numFmtId="4" fontId="5" fillId="0" borderId="10" xfId="47" applyNumberFormat="1" applyFont="1" applyBorder="1" applyAlignment="1">
      <alignment vertical="center" wrapText="1"/>
      <protection/>
    </xf>
    <xf numFmtId="4" fontId="3" fillId="33" borderId="28" xfId="47" applyNumberFormat="1" applyFont="1" applyFill="1" applyBorder="1" applyAlignment="1">
      <alignment vertical="center" wrapText="1"/>
      <protection/>
    </xf>
    <xf numFmtId="0" fontId="0" fillId="0" borderId="3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1" fillId="0" borderId="32" xfId="47" applyNumberFormat="1" applyFont="1" applyBorder="1" applyAlignment="1">
      <alignment vertical="center"/>
      <protection/>
    </xf>
    <xf numFmtId="49" fontId="1" fillId="0" borderId="50" xfId="47" applyNumberFormat="1" applyFont="1" applyFill="1" applyBorder="1" applyAlignment="1">
      <alignment horizontal="center" vertical="center" wrapText="1"/>
      <protection/>
    </xf>
    <xf numFmtId="4" fontId="3" fillId="0" borderId="44" xfId="47" applyNumberFormat="1" applyFont="1" applyBorder="1" applyAlignment="1">
      <alignment vertical="center"/>
      <protection/>
    </xf>
    <xf numFmtId="4" fontId="1" fillId="0" borderId="31" xfId="47" applyNumberFormat="1" applyBorder="1" applyAlignment="1" applyProtection="1">
      <alignment vertical="center"/>
      <protection locked="0"/>
    </xf>
    <xf numFmtId="2" fontId="1" fillId="0" borderId="48" xfId="47" applyNumberFormat="1" applyBorder="1" applyAlignment="1">
      <alignment vertical="center"/>
      <protection/>
    </xf>
    <xf numFmtId="0" fontId="1" fillId="0" borderId="51" xfId="47" applyNumberFormat="1" applyBorder="1" applyAlignment="1">
      <alignment vertical="center"/>
      <protection/>
    </xf>
    <xf numFmtId="4" fontId="3" fillId="33" borderId="29" xfId="47" applyNumberFormat="1" applyFont="1" applyFill="1" applyBorder="1" applyAlignment="1">
      <alignment vertical="center" wrapText="1"/>
      <protection/>
    </xf>
    <xf numFmtId="4" fontId="1" fillId="0" borderId="52" xfId="47" applyNumberFormat="1" applyBorder="1" applyAlignment="1">
      <alignment vertical="center" wrapText="1"/>
      <protection/>
    </xf>
    <xf numFmtId="4" fontId="3" fillId="33" borderId="45" xfId="47" applyNumberFormat="1" applyFont="1" applyFill="1" applyBorder="1" applyAlignment="1">
      <alignment vertical="center" wrapText="1"/>
      <protection/>
    </xf>
    <xf numFmtId="0" fontId="1" fillId="0" borderId="0" xfId="47" applyNumberForma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14" fontId="1" fillId="0" borderId="0" xfId="47" applyNumberFormat="1" applyBorder="1" applyAlignment="1">
      <alignment vertical="center" wrapText="1"/>
      <protection/>
    </xf>
    <xf numFmtId="49" fontId="1" fillId="0" borderId="53" xfId="47" applyNumberFormat="1" applyBorder="1" applyAlignment="1">
      <alignment horizontal="center" vertical="center" wrapText="1"/>
      <protection/>
    </xf>
    <xf numFmtId="4" fontId="1" fillId="0" borderId="0" xfId="47" applyNumberFormat="1" applyBorder="1" applyAlignment="1">
      <alignment vertical="center" wrapText="1"/>
      <protection/>
    </xf>
    <xf numFmtId="4" fontId="3" fillId="33" borderId="0" xfId="47" applyNumberFormat="1" applyFont="1" applyFill="1" applyBorder="1" applyAlignment="1">
      <alignment vertical="center" wrapText="1"/>
      <protection/>
    </xf>
    <xf numFmtId="4" fontId="1" fillId="33" borderId="0" xfId="47" applyNumberFormat="1" applyFill="1" applyBorder="1" applyAlignment="1" applyProtection="1">
      <alignment vertical="center"/>
      <protection locked="0"/>
    </xf>
    <xf numFmtId="4" fontId="1" fillId="0" borderId="0" xfId="47" applyNumberFormat="1" applyBorder="1" applyAlignment="1">
      <alignment vertical="center"/>
      <protection/>
    </xf>
    <xf numFmtId="49" fontId="1" fillId="0" borderId="0" xfId="47" applyNumberFormat="1" applyBorder="1" applyAlignment="1">
      <alignment horizontal="center" vertical="center" wrapText="1"/>
      <protection/>
    </xf>
    <xf numFmtId="14" fontId="1" fillId="0" borderId="14" xfId="47" applyNumberFormat="1" applyBorder="1" applyAlignment="1">
      <alignment vertical="center" wrapText="1"/>
      <protection/>
    </xf>
    <xf numFmtId="4" fontId="1" fillId="0" borderId="19" xfId="47" applyNumberFormat="1" applyBorder="1" applyAlignment="1">
      <alignment vertical="center" wrapText="1"/>
      <protection/>
    </xf>
    <xf numFmtId="4" fontId="3" fillId="33" borderId="16" xfId="47" applyNumberFormat="1" applyFont="1" applyFill="1" applyBorder="1" applyAlignment="1">
      <alignment vertical="center" wrapText="1"/>
      <protection/>
    </xf>
    <xf numFmtId="4" fontId="1" fillId="33" borderId="16" xfId="47" applyNumberFormat="1" applyFill="1" applyBorder="1" applyAlignment="1" applyProtection="1">
      <alignment vertical="center"/>
      <protection locked="0"/>
    </xf>
    <xf numFmtId="4" fontId="1" fillId="0" borderId="17" xfId="47" applyNumberFormat="1" applyBorder="1" applyAlignment="1">
      <alignment vertical="center"/>
      <protection/>
    </xf>
    <xf numFmtId="0" fontId="1" fillId="0" borderId="24" xfId="47" applyNumberFormat="1" applyBorder="1" applyAlignment="1">
      <alignment horizontal="center" vertical="center" wrapText="1"/>
      <protection/>
    </xf>
    <xf numFmtId="49" fontId="1" fillId="0" borderId="48" xfId="47" applyNumberFormat="1" applyFont="1" applyBorder="1" applyAlignment="1">
      <alignment horizontal="center" vertical="center" wrapText="1"/>
      <protection/>
    </xf>
    <xf numFmtId="49" fontId="3" fillId="0" borderId="16" xfId="47" applyNumberFormat="1" applyFont="1" applyBorder="1" applyAlignment="1">
      <alignment horizontal="center" vertical="center" wrapText="1"/>
      <protection/>
    </xf>
    <xf numFmtId="49" fontId="3" fillId="0" borderId="17" xfId="47" applyNumberFormat="1" applyFont="1" applyBorder="1" applyAlignment="1">
      <alignment horizontal="center" vertical="center" wrapText="1"/>
      <protection/>
    </xf>
    <xf numFmtId="4" fontId="5" fillId="33" borderId="15" xfId="47" applyNumberFormat="1" applyFont="1" applyFill="1" applyBorder="1" applyAlignment="1" applyProtection="1">
      <alignment vertical="center"/>
      <protection locked="0"/>
    </xf>
    <xf numFmtId="4" fontId="3" fillId="0" borderId="15" xfId="47" applyNumberFormat="1" applyFont="1" applyBorder="1" applyAlignment="1" applyProtection="1">
      <alignment vertical="center"/>
      <protection locked="0"/>
    </xf>
    <xf numFmtId="4" fontId="0" fillId="0" borderId="0" xfId="47" applyNumberFormat="1" applyFont="1" applyProtection="1">
      <alignment/>
      <protection locked="0"/>
    </xf>
    <xf numFmtId="0" fontId="0" fillId="0" borderId="26" xfId="47" applyFont="1" applyBorder="1" applyAlignment="1">
      <alignment wrapText="1"/>
      <protection/>
    </xf>
    <xf numFmtId="0" fontId="0" fillId="0" borderId="25" xfId="47" applyFont="1" applyBorder="1" applyAlignment="1">
      <alignment wrapText="1"/>
      <protection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/>
    </xf>
    <xf numFmtId="0" fontId="0" fillId="0" borderId="52" xfId="47" applyFont="1" applyBorder="1" applyAlignment="1">
      <alignment wrapText="1"/>
      <protection/>
    </xf>
    <xf numFmtId="0" fontId="0" fillId="0" borderId="55" xfId="47" applyFont="1" applyBorder="1" applyAlignment="1">
      <alignment wrapText="1"/>
      <protection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4" fontId="0" fillId="0" borderId="57" xfId="0" applyNumberFormat="1" applyFont="1" applyBorder="1" applyAlignment="1">
      <alignment horizontal="center" vertical="center" wrapText="1"/>
    </xf>
    <xf numFmtId="4" fontId="0" fillId="0" borderId="58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5" fillId="0" borderId="46" xfId="47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46" xfId="47" applyFont="1" applyBorder="1" applyAlignment="1">
      <alignment wrapText="1"/>
      <protection/>
    </xf>
    <xf numFmtId="0" fontId="0" fillId="0" borderId="14" xfId="47" applyFont="1" applyBorder="1" applyAlignment="1">
      <alignment wrapText="1"/>
      <protection/>
    </xf>
    <xf numFmtId="0" fontId="0" fillId="0" borderId="18" xfId="0" applyFon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59" xfId="0" applyNumberFormat="1" applyFont="1" applyBorder="1" applyAlignment="1">
      <alignment horizontal="center"/>
    </xf>
    <xf numFmtId="0" fontId="0" fillId="0" borderId="60" xfId="47" applyFont="1" applyBorder="1" applyAlignment="1">
      <alignment horizontal="left" wrapText="1"/>
      <protection/>
    </xf>
    <xf numFmtId="0" fontId="0" fillId="0" borderId="61" xfId="47" applyFont="1" applyBorder="1" applyAlignment="1">
      <alignment horizontal="left" wrapText="1"/>
      <protection/>
    </xf>
    <xf numFmtId="0" fontId="0" fillId="0" borderId="61" xfId="0" applyFont="1" applyBorder="1" applyAlignment="1">
      <alignment horizontal="left"/>
    </xf>
    <xf numFmtId="0" fontId="0" fillId="0" borderId="62" xfId="0" applyFont="1" applyBorder="1" applyAlignment="1">
      <alignment/>
    </xf>
    <xf numFmtId="4" fontId="0" fillId="0" borderId="63" xfId="0" applyNumberFormat="1" applyFont="1" applyBorder="1" applyAlignment="1">
      <alignment horizontal="center" vertical="center" wrapText="1"/>
    </xf>
    <xf numFmtId="4" fontId="0" fillId="0" borderId="64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" fillId="0" borderId="46" xfId="47" applyFont="1" applyFill="1" applyBorder="1" applyAlignment="1">
      <alignment horizontal="left" wrapText="1"/>
      <protection/>
    </xf>
    <xf numFmtId="0" fontId="1" fillId="0" borderId="14" xfId="47" applyFont="1" applyFill="1" applyBorder="1" applyAlignment="1">
      <alignment horizontal="left" wrapText="1"/>
      <protection/>
    </xf>
    <xf numFmtId="0" fontId="1" fillId="0" borderId="18" xfId="47" applyFont="1" applyFill="1" applyBorder="1" applyAlignment="1">
      <alignment horizontal="left" wrapText="1"/>
      <protection/>
    </xf>
    <xf numFmtId="191" fontId="0" fillId="0" borderId="27" xfId="0" applyNumberFormat="1" applyFill="1" applyBorder="1" applyAlignment="1">
      <alignment horizontal="center"/>
    </xf>
    <xf numFmtId="191" fontId="0" fillId="0" borderId="59" xfId="0" applyNumberFormat="1" applyFill="1" applyBorder="1" applyAlignment="1">
      <alignment horizontal="center"/>
    </xf>
    <xf numFmtId="0" fontId="1" fillId="0" borderId="60" xfId="47" applyFont="1" applyFill="1" applyBorder="1" applyAlignment="1">
      <alignment horizontal="left" wrapText="1"/>
      <protection/>
    </xf>
    <xf numFmtId="0" fontId="1" fillId="0" borderId="61" xfId="47" applyFont="1" applyFill="1" applyBorder="1" applyAlignment="1">
      <alignment horizontal="left" wrapText="1"/>
      <protection/>
    </xf>
    <xf numFmtId="0" fontId="1" fillId="0" borderId="62" xfId="47" applyFont="1" applyFill="1" applyBorder="1" applyAlignment="1">
      <alignment horizontal="left" wrapText="1"/>
      <protection/>
    </xf>
    <xf numFmtId="191" fontId="0" fillId="0" borderId="63" xfId="0" applyNumberFormat="1" applyFill="1" applyBorder="1" applyAlignment="1">
      <alignment horizontal="center"/>
    </xf>
    <xf numFmtId="191" fontId="0" fillId="0" borderId="64" xfId="0" applyNumberFormat="1" applyFill="1" applyBorder="1" applyAlignment="1">
      <alignment horizontal="center"/>
    </xf>
    <xf numFmtId="0" fontId="1" fillId="0" borderId="26" xfId="47" applyFont="1" applyBorder="1" applyAlignment="1">
      <alignment horizontal="left" wrapText="1"/>
      <protection/>
    </xf>
    <xf numFmtId="0" fontId="1" fillId="0" borderId="25" xfId="47" applyFont="1" applyBorder="1" applyAlignment="1">
      <alignment horizontal="left" wrapText="1"/>
      <protection/>
    </xf>
    <xf numFmtId="0" fontId="1" fillId="0" borderId="30" xfId="47" applyFont="1" applyBorder="1" applyAlignment="1">
      <alignment horizontal="left" wrapText="1"/>
      <protection/>
    </xf>
    <xf numFmtId="191" fontId="0" fillId="0" borderId="43" xfId="0" applyNumberFormat="1" applyBorder="1" applyAlignment="1">
      <alignment horizontal="center"/>
    </xf>
    <xf numFmtId="191" fontId="0" fillId="0" borderId="54" xfId="0" applyNumberFormat="1" applyBorder="1" applyAlignment="1">
      <alignment horizontal="center"/>
    </xf>
    <xf numFmtId="0" fontId="1" fillId="0" borderId="52" xfId="47" applyFont="1" applyBorder="1" applyAlignment="1">
      <alignment horizontal="left" wrapText="1"/>
      <protection/>
    </xf>
    <xf numFmtId="0" fontId="1" fillId="0" borderId="55" xfId="47" applyFont="1" applyBorder="1" applyAlignment="1">
      <alignment horizontal="left" wrapText="1"/>
      <protection/>
    </xf>
    <xf numFmtId="0" fontId="1" fillId="0" borderId="56" xfId="47" applyFont="1" applyBorder="1" applyAlignment="1">
      <alignment horizontal="left" wrapText="1"/>
      <protection/>
    </xf>
    <xf numFmtId="191" fontId="0" fillId="0" borderId="57" xfId="0" applyNumberFormat="1" applyBorder="1" applyAlignment="1">
      <alignment horizontal="center"/>
    </xf>
    <xf numFmtId="191" fontId="0" fillId="0" borderId="58" xfId="0" applyNumberFormat="1" applyBorder="1" applyAlignment="1">
      <alignment horizontal="center"/>
    </xf>
    <xf numFmtId="4" fontId="5" fillId="0" borderId="46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59" xfId="0" applyNumberFormat="1" applyBorder="1" applyAlignment="1">
      <alignment horizontal="center" vertical="center"/>
    </xf>
    <xf numFmtId="0" fontId="1" fillId="0" borderId="19" xfId="47" applyFont="1" applyBorder="1" applyAlignment="1">
      <alignment wrapText="1"/>
      <protection/>
    </xf>
    <xf numFmtId="0" fontId="1" fillId="0" borderId="18" xfId="47" applyFont="1" applyBorder="1" applyAlignment="1">
      <alignment wrapText="1"/>
      <protection/>
    </xf>
    <xf numFmtId="0" fontId="0" fillId="0" borderId="16" xfId="0" applyBorder="1" applyAlignment="1">
      <alignment/>
    </xf>
    <xf numFmtId="4" fontId="0" fillId="0" borderId="27" xfId="0" applyNumberFormat="1" applyBorder="1" applyAlignment="1">
      <alignment horizontal="right" wrapText="1"/>
    </xf>
    <xf numFmtId="0" fontId="0" fillId="0" borderId="59" xfId="0" applyBorder="1" applyAlignment="1">
      <alignment horizontal="right" wrapText="1"/>
    </xf>
    <xf numFmtId="0" fontId="1" fillId="0" borderId="19" xfId="47" applyFont="1" applyBorder="1" applyAlignment="1">
      <alignment horizontal="left" wrapText="1"/>
      <protection/>
    </xf>
    <xf numFmtId="0" fontId="1" fillId="0" borderId="18" xfId="47" applyFont="1" applyBorder="1" applyAlignment="1">
      <alignment horizontal="left" wrapText="1"/>
      <protection/>
    </xf>
    <xf numFmtId="0" fontId="0" fillId="0" borderId="16" xfId="0" applyBorder="1" applyAlignment="1">
      <alignment horizontal="left"/>
    </xf>
    <xf numFmtId="0" fontId="1" fillId="0" borderId="65" xfId="47" applyFont="1" applyBorder="1" applyAlignment="1">
      <alignment wrapText="1"/>
      <protection/>
    </xf>
    <xf numFmtId="0" fontId="1" fillId="0" borderId="66" xfId="47" applyFont="1" applyBorder="1" applyAlignment="1">
      <alignment wrapText="1"/>
      <protection/>
    </xf>
    <xf numFmtId="0" fontId="0" fillId="0" borderId="67" xfId="0" applyBorder="1" applyAlignment="1">
      <alignment/>
    </xf>
    <xf numFmtId="4" fontId="0" fillId="0" borderId="68" xfId="0" applyNumberFormat="1" applyBorder="1" applyAlignment="1">
      <alignment horizontal="right" wrapText="1"/>
    </xf>
    <xf numFmtId="0" fontId="0" fillId="0" borderId="69" xfId="0" applyBorder="1" applyAlignment="1">
      <alignment horizontal="right" wrapText="1"/>
    </xf>
    <xf numFmtId="0" fontId="3" fillId="0" borderId="46" xfId="47" applyFont="1" applyBorder="1" applyAlignment="1">
      <alignment horizontal="center" vertical="center" wrapText="1"/>
      <protection/>
    </xf>
    <xf numFmtId="0" fontId="3" fillId="0" borderId="14" xfId="47" applyFont="1" applyBorder="1" applyAlignment="1">
      <alignment horizontal="center" vertical="center" wrapText="1"/>
      <protection/>
    </xf>
    <xf numFmtId="0" fontId="3" fillId="0" borderId="59" xfId="47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" fillId="0" borderId="46" xfId="47" applyFont="1" applyBorder="1" applyAlignment="1">
      <alignment wrapText="1"/>
      <protection/>
    </xf>
    <xf numFmtId="0" fontId="1" fillId="0" borderId="14" xfId="47" applyFont="1" applyBorder="1" applyAlignment="1">
      <alignment wrapText="1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4" fontId="0" fillId="0" borderId="27" xfId="0" applyNumberFormat="1" applyBorder="1" applyAlignment="1">
      <alignment horizontal="center" vertical="center" wrapText="1"/>
    </xf>
    <xf numFmtId="4" fontId="0" fillId="0" borderId="59" xfId="0" applyNumberFormat="1" applyBorder="1" applyAlignment="1">
      <alignment horizontal="center"/>
    </xf>
    <xf numFmtId="0" fontId="1" fillId="0" borderId="60" xfId="47" applyFont="1" applyBorder="1" applyAlignment="1">
      <alignment horizontal="left" wrapText="1"/>
      <protection/>
    </xf>
    <xf numFmtId="0" fontId="1" fillId="0" borderId="61" xfId="47" applyFont="1" applyBorder="1" applyAlignment="1">
      <alignment horizontal="left" wrapText="1"/>
      <protection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/>
    </xf>
    <xf numFmtId="4" fontId="0" fillId="0" borderId="63" xfId="0" applyNumberFormat="1" applyBorder="1" applyAlignment="1">
      <alignment horizontal="center" vertical="center" wrapText="1"/>
    </xf>
    <xf numFmtId="4" fontId="0" fillId="0" borderId="64" xfId="0" applyNumberFormat="1" applyBorder="1" applyAlignment="1">
      <alignment horizontal="center"/>
    </xf>
    <xf numFmtId="0" fontId="1" fillId="0" borderId="26" xfId="47" applyFont="1" applyBorder="1" applyAlignment="1">
      <alignment wrapText="1"/>
      <protection/>
    </xf>
    <xf numFmtId="0" fontId="1" fillId="0" borderId="25" xfId="47" applyFont="1" applyBorder="1" applyAlignment="1">
      <alignment wrapText="1"/>
      <protection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4" fontId="0" fillId="0" borderId="43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/>
    </xf>
    <xf numFmtId="0" fontId="1" fillId="0" borderId="52" xfId="47" applyFont="1" applyBorder="1" applyAlignment="1">
      <alignment wrapText="1"/>
      <protection/>
    </xf>
    <xf numFmtId="0" fontId="1" fillId="0" borderId="55" xfId="47" applyFont="1" applyBorder="1" applyAlignment="1">
      <alignment wrapText="1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Border="1" applyAlignment="1">
      <alignment horizontal="center" vertical="center" wrapText="1"/>
    </xf>
    <xf numFmtId="4" fontId="0" fillId="0" borderId="58" xfId="0" applyNumberForma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005_VZ_FEM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9"/>
  <sheetViews>
    <sheetView tabSelected="1" zoomScale="90" zoomScaleNormal="90" zoomScalePageLayoutView="0" workbookViewId="0" topLeftCell="A1">
      <selection activeCell="F3" sqref="F3"/>
    </sheetView>
  </sheetViews>
  <sheetFormatPr defaultColWidth="9.140625" defaultRowHeight="12.75"/>
  <cols>
    <col min="1" max="1" width="1.421875" style="1" customWidth="1"/>
    <col min="2" max="2" width="5.7109375" style="64" customWidth="1"/>
    <col min="3" max="3" width="45.28125" style="64" customWidth="1"/>
    <col min="4" max="4" width="31.421875" style="64" customWidth="1"/>
    <col min="5" max="5" width="9.421875" style="115" customWidth="1"/>
    <col min="6" max="6" width="12.00390625" style="116" customWidth="1"/>
    <col min="7" max="7" width="13.57421875" style="116" customWidth="1"/>
    <col min="8" max="8" width="12.57421875" style="115" customWidth="1"/>
    <col min="9" max="9" width="3.140625" style="64" customWidth="1"/>
    <col min="10" max="10" width="13.57421875" style="64" customWidth="1"/>
    <col min="11" max="11" width="13.57421875" style="64" bestFit="1" customWidth="1"/>
    <col min="12" max="12" width="12.57421875" style="64" bestFit="1" customWidth="1"/>
    <col min="13" max="13" width="12.57421875" style="69" bestFit="1" customWidth="1"/>
    <col min="14" max="14" width="10.421875" style="69" bestFit="1" customWidth="1"/>
    <col min="15" max="15" width="12.57421875" style="69" bestFit="1" customWidth="1"/>
    <col min="16" max="16" width="11.00390625" style="69" bestFit="1" customWidth="1"/>
    <col min="17" max="17" width="14.7109375" style="69" bestFit="1" customWidth="1"/>
    <col min="18" max="18" width="12.57421875" style="69" bestFit="1" customWidth="1"/>
    <col min="19" max="19" width="9.421875" style="64" customWidth="1"/>
    <col min="20" max="20" width="9.140625" style="64" customWidth="1"/>
    <col min="21" max="16384" width="9.140625" style="1" customWidth="1"/>
  </cols>
  <sheetData>
    <row r="1" spans="3:13" ht="27" customHeight="1">
      <c r="C1" s="65" t="s">
        <v>1</v>
      </c>
      <c r="D1" s="65"/>
      <c r="E1" s="65"/>
      <c r="F1" s="66"/>
      <c r="G1" s="66"/>
      <c r="H1" s="65"/>
      <c r="I1" s="67"/>
      <c r="J1" s="67"/>
      <c r="K1" s="67"/>
      <c r="L1" s="67"/>
      <c r="M1" s="68"/>
    </row>
    <row r="2" spans="3:17" ht="12" customHeight="1">
      <c r="C2" s="70" t="s">
        <v>2</v>
      </c>
      <c r="D2" s="70"/>
      <c r="E2" s="70"/>
      <c r="F2" s="71"/>
      <c r="G2" s="71"/>
      <c r="H2" s="70"/>
      <c r="I2" s="67"/>
      <c r="J2" s="67"/>
      <c r="K2" s="67"/>
      <c r="L2" s="67"/>
      <c r="Q2" s="213" t="s">
        <v>197</v>
      </c>
    </row>
    <row r="3" spans="5:12" ht="13.5" customHeight="1" thickBot="1">
      <c r="E3" s="71"/>
      <c r="F3" s="71"/>
      <c r="G3" s="71"/>
      <c r="H3" s="71"/>
      <c r="I3" s="67"/>
      <c r="J3" s="67"/>
      <c r="K3" s="67"/>
      <c r="L3" s="67"/>
    </row>
    <row r="4" spans="2:19" ht="31.5" customHeight="1" thickBot="1">
      <c r="B4" s="229" t="s">
        <v>26</v>
      </c>
      <c r="C4" s="230"/>
      <c r="D4" s="230"/>
      <c r="E4" s="230"/>
      <c r="F4" s="230"/>
      <c r="G4" s="230"/>
      <c r="H4" s="231"/>
      <c r="J4" s="36"/>
      <c r="K4" s="226" t="s">
        <v>19</v>
      </c>
      <c r="L4" s="227"/>
      <c r="M4" s="227"/>
      <c r="N4" s="227"/>
      <c r="O4" s="227"/>
      <c r="P4" s="227"/>
      <c r="Q4" s="227"/>
      <c r="R4" s="227"/>
      <c r="S4" s="228"/>
    </row>
    <row r="5" spans="2:20" s="3" customFormat="1" ht="122.25" customHeight="1" thickBot="1">
      <c r="B5" s="72" t="s">
        <v>7</v>
      </c>
      <c r="C5" s="73" t="s">
        <v>3</v>
      </c>
      <c r="D5" s="74" t="s">
        <v>17</v>
      </c>
      <c r="E5" s="75" t="s">
        <v>14</v>
      </c>
      <c r="F5" s="76" t="s">
        <v>8</v>
      </c>
      <c r="G5" s="77" t="s">
        <v>24</v>
      </c>
      <c r="H5" s="78" t="s">
        <v>25</v>
      </c>
      <c r="I5" s="79"/>
      <c r="J5" s="80" t="s">
        <v>20</v>
      </c>
      <c r="K5" s="81" t="s">
        <v>18</v>
      </c>
      <c r="L5" s="82" t="s">
        <v>15</v>
      </c>
      <c r="M5" s="83" t="s">
        <v>13</v>
      </c>
      <c r="N5" s="82" t="s">
        <v>28</v>
      </c>
      <c r="O5" s="81" t="s">
        <v>22</v>
      </c>
      <c r="P5" s="84" t="s">
        <v>23</v>
      </c>
      <c r="Q5" s="84" t="s">
        <v>10</v>
      </c>
      <c r="R5" s="84" t="s">
        <v>11</v>
      </c>
      <c r="S5" s="85" t="s">
        <v>12</v>
      </c>
      <c r="T5" s="86"/>
    </row>
    <row r="6" spans="2:20" s="3" customFormat="1" ht="23.25" customHeight="1">
      <c r="B6" s="87">
        <v>1</v>
      </c>
      <c r="C6" s="88" t="s">
        <v>29</v>
      </c>
      <c r="D6" s="117" t="s">
        <v>30</v>
      </c>
      <c r="E6" s="118" t="s">
        <v>189</v>
      </c>
      <c r="F6" s="119" t="s">
        <v>190</v>
      </c>
      <c r="G6" s="121" t="s">
        <v>31</v>
      </c>
      <c r="H6" s="123" t="s">
        <v>32</v>
      </c>
      <c r="I6" s="86"/>
      <c r="J6" s="136">
        <v>467000</v>
      </c>
      <c r="K6" s="177">
        <f>M6+N6+O6+P6+Q6+R6+S6</f>
        <v>432563.38</v>
      </c>
      <c r="L6" s="89">
        <v>58000</v>
      </c>
      <c r="M6" s="89">
        <v>58000</v>
      </c>
      <c r="N6" s="90">
        <v>0</v>
      </c>
      <c r="O6" s="90">
        <v>254231</v>
      </c>
      <c r="P6" s="90">
        <v>12699</v>
      </c>
      <c r="Q6" s="90">
        <v>107633.38</v>
      </c>
      <c r="R6" s="90">
        <v>0</v>
      </c>
      <c r="S6" s="90">
        <v>0</v>
      </c>
      <c r="T6" s="86"/>
    </row>
    <row r="7" spans="2:20" s="3" customFormat="1" ht="38.25">
      <c r="B7" s="91">
        <v>2</v>
      </c>
      <c r="C7" s="125" t="s">
        <v>33</v>
      </c>
      <c r="D7" s="126" t="s">
        <v>34</v>
      </c>
      <c r="E7" s="118" t="s">
        <v>189</v>
      </c>
      <c r="F7" s="120" t="s">
        <v>191</v>
      </c>
      <c r="G7" s="122" t="s">
        <v>35</v>
      </c>
      <c r="H7" s="124" t="s">
        <v>36</v>
      </c>
      <c r="I7" s="86"/>
      <c r="J7" s="137">
        <v>312000</v>
      </c>
      <c r="K7" s="177">
        <f aca="true" t="shared" si="0" ref="K7:K24">M7+N7+O7+P7+Q7+R7+S7</f>
        <v>306554.53</v>
      </c>
      <c r="L7" s="93">
        <v>0</v>
      </c>
      <c r="M7" s="93">
        <v>0</v>
      </c>
      <c r="N7" s="90">
        <v>0</v>
      </c>
      <c r="O7" s="90">
        <v>99840</v>
      </c>
      <c r="P7" s="90">
        <v>0</v>
      </c>
      <c r="Q7" s="90">
        <v>160094.53</v>
      </c>
      <c r="R7" s="90">
        <v>46620</v>
      </c>
      <c r="S7" s="90">
        <v>0</v>
      </c>
      <c r="T7" s="86"/>
    </row>
    <row r="8" spans="2:20" s="3" customFormat="1" ht="26.25" customHeight="1">
      <c r="B8" s="91">
        <v>3</v>
      </c>
      <c r="C8" s="125" t="s">
        <v>37</v>
      </c>
      <c r="D8" s="126" t="s">
        <v>38</v>
      </c>
      <c r="E8" s="118" t="s">
        <v>189</v>
      </c>
      <c r="F8" s="120" t="s">
        <v>192</v>
      </c>
      <c r="G8" s="122" t="s">
        <v>39</v>
      </c>
      <c r="H8" s="124" t="s">
        <v>40</v>
      </c>
      <c r="I8" s="86"/>
      <c r="J8" s="137">
        <v>218000</v>
      </c>
      <c r="K8" s="177">
        <f t="shared" si="0"/>
        <v>217977.91</v>
      </c>
      <c r="L8" s="93">
        <v>63000</v>
      </c>
      <c r="M8" s="93">
        <v>63000</v>
      </c>
      <c r="N8" s="90">
        <v>0</v>
      </c>
      <c r="O8" s="94">
        <v>690</v>
      </c>
      <c r="P8" s="90">
        <v>0</v>
      </c>
      <c r="Q8" s="94">
        <v>154287.91</v>
      </c>
      <c r="R8" s="94">
        <v>0</v>
      </c>
      <c r="S8" s="90">
        <v>0</v>
      </c>
      <c r="T8" s="86"/>
    </row>
    <row r="9" spans="2:20" s="3" customFormat="1" ht="25.5">
      <c r="B9" s="91">
        <v>4</v>
      </c>
      <c r="C9" s="125" t="s">
        <v>41</v>
      </c>
      <c r="D9" s="126" t="s">
        <v>42</v>
      </c>
      <c r="E9" s="118" t="s">
        <v>189</v>
      </c>
      <c r="F9" s="120" t="s">
        <v>192</v>
      </c>
      <c r="G9" s="122" t="s">
        <v>43</v>
      </c>
      <c r="H9" s="124" t="s">
        <v>36</v>
      </c>
      <c r="I9" s="86"/>
      <c r="J9" s="137">
        <v>25000</v>
      </c>
      <c r="K9" s="177">
        <f t="shared" si="0"/>
        <v>14592</v>
      </c>
      <c r="L9" s="93">
        <v>0</v>
      </c>
      <c r="M9" s="93">
        <v>0</v>
      </c>
      <c r="N9" s="90">
        <v>0</v>
      </c>
      <c r="O9" s="94">
        <v>0</v>
      </c>
      <c r="P9" s="90">
        <v>0</v>
      </c>
      <c r="Q9" s="94">
        <v>14592</v>
      </c>
      <c r="R9" s="94">
        <v>0</v>
      </c>
      <c r="S9" s="90">
        <v>0</v>
      </c>
      <c r="T9" s="86"/>
    </row>
    <row r="10" spans="2:20" s="3" customFormat="1" ht="25.5">
      <c r="B10" s="91">
        <v>5</v>
      </c>
      <c r="C10" s="125" t="s">
        <v>44</v>
      </c>
      <c r="D10" s="126" t="s">
        <v>45</v>
      </c>
      <c r="E10" s="118" t="s">
        <v>189</v>
      </c>
      <c r="F10" s="120" t="s">
        <v>192</v>
      </c>
      <c r="G10" s="122" t="s">
        <v>46</v>
      </c>
      <c r="H10" s="124" t="s">
        <v>47</v>
      </c>
      <c r="I10" s="86"/>
      <c r="J10" s="137">
        <v>249000</v>
      </c>
      <c r="K10" s="177">
        <f t="shared" si="0"/>
        <v>228182.16</v>
      </c>
      <c r="L10" s="93">
        <v>34000</v>
      </c>
      <c r="M10" s="93">
        <v>34000</v>
      </c>
      <c r="N10" s="90">
        <v>0</v>
      </c>
      <c r="O10" s="94">
        <v>0</v>
      </c>
      <c r="P10" s="90">
        <v>69968.67</v>
      </c>
      <c r="Q10" s="94">
        <v>77216.21</v>
      </c>
      <c r="R10" s="94">
        <v>46997.28</v>
      </c>
      <c r="S10" s="90">
        <v>0</v>
      </c>
      <c r="T10" s="86"/>
    </row>
    <row r="11" spans="2:20" s="3" customFormat="1" ht="25.5">
      <c r="B11" s="91">
        <v>6</v>
      </c>
      <c r="C11" s="125" t="s">
        <v>48</v>
      </c>
      <c r="D11" s="126" t="s">
        <v>49</v>
      </c>
      <c r="E11" s="118" t="s">
        <v>189</v>
      </c>
      <c r="F11" s="120" t="s">
        <v>192</v>
      </c>
      <c r="G11" s="122" t="s">
        <v>50</v>
      </c>
      <c r="H11" s="124" t="s">
        <v>51</v>
      </c>
      <c r="I11" s="86"/>
      <c r="J11" s="137">
        <v>45000</v>
      </c>
      <c r="K11" s="177">
        <f t="shared" si="0"/>
        <v>38137.36</v>
      </c>
      <c r="L11" s="93">
        <v>8000</v>
      </c>
      <c r="M11" s="93">
        <v>8000</v>
      </c>
      <c r="N11" s="90">
        <v>0</v>
      </c>
      <c r="O11" s="94">
        <v>19967</v>
      </c>
      <c r="P11" s="90">
        <v>0</v>
      </c>
      <c r="Q11" s="94">
        <v>10170.36</v>
      </c>
      <c r="R11" s="94">
        <v>0</v>
      </c>
      <c r="S11" s="90">
        <v>0</v>
      </c>
      <c r="T11" s="86"/>
    </row>
    <row r="12" spans="2:20" s="3" customFormat="1" ht="38.25">
      <c r="B12" s="91">
        <v>7</v>
      </c>
      <c r="C12" s="125" t="s">
        <v>52</v>
      </c>
      <c r="D12" s="126" t="s">
        <v>53</v>
      </c>
      <c r="E12" s="118" t="s">
        <v>189</v>
      </c>
      <c r="F12" s="120" t="s">
        <v>192</v>
      </c>
      <c r="G12" s="122" t="s">
        <v>54</v>
      </c>
      <c r="H12" s="124" t="s">
        <v>55</v>
      </c>
      <c r="I12" s="86"/>
      <c r="J12" s="137">
        <v>294000</v>
      </c>
      <c r="K12" s="177">
        <f t="shared" si="0"/>
        <v>293334.51</v>
      </c>
      <c r="L12" s="93">
        <v>35000</v>
      </c>
      <c r="M12" s="93">
        <v>35000</v>
      </c>
      <c r="N12" s="90">
        <v>0</v>
      </c>
      <c r="O12" s="94">
        <v>14064</v>
      </c>
      <c r="P12" s="90">
        <v>0</v>
      </c>
      <c r="Q12" s="94">
        <v>94270.51</v>
      </c>
      <c r="R12" s="94">
        <v>150000</v>
      </c>
      <c r="S12" s="90">
        <v>0</v>
      </c>
      <c r="T12" s="86"/>
    </row>
    <row r="13" spans="2:20" s="3" customFormat="1" ht="38.25">
      <c r="B13" s="91">
        <v>8</v>
      </c>
      <c r="C13" s="125" t="s">
        <v>56</v>
      </c>
      <c r="D13" s="126" t="s">
        <v>57</v>
      </c>
      <c r="E13" s="118" t="s">
        <v>189</v>
      </c>
      <c r="F13" s="120" t="s">
        <v>191</v>
      </c>
      <c r="G13" s="122" t="s">
        <v>35</v>
      </c>
      <c r="H13" s="124" t="s">
        <v>47</v>
      </c>
      <c r="I13" s="86"/>
      <c r="J13" s="137">
        <v>35000</v>
      </c>
      <c r="K13" s="177">
        <f t="shared" si="0"/>
        <v>28842.2</v>
      </c>
      <c r="L13" s="93">
        <v>16000</v>
      </c>
      <c r="M13" s="93">
        <v>16000</v>
      </c>
      <c r="N13" s="90">
        <v>0</v>
      </c>
      <c r="O13" s="94">
        <v>0</v>
      </c>
      <c r="P13" s="90">
        <v>0</v>
      </c>
      <c r="Q13" s="94">
        <v>12842.2</v>
      </c>
      <c r="R13" s="94">
        <v>0</v>
      </c>
      <c r="S13" s="90">
        <v>0</v>
      </c>
      <c r="T13" s="86"/>
    </row>
    <row r="14" spans="2:20" s="3" customFormat="1" ht="18" customHeight="1">
      <c r="B14" s="91">
        <v>9</v>
      </c>
      <c r="C14" s="125" t="s">
        <v>59</v>
      </c>
      <c r="D14" s="126" t="s">
        <v>60</v>
      </c>
      <c r="E14" s="118" t="s">
        <v>189</v>
      </c>
      <c r="F14" s="120" t="s">
        <v>193</v>
      </c>
      <c r="G14" s="122" t="s">
        <v>58</v>
      </c>
      <c r="H14" s="124" t="s">
        <v>36</v>
      </c>
      <c r="I14" s="86"/>
      <c r="J14" s="137">
        <v>60000</v>
      </c>
      <c r="K14" s="177">
        <f t="shared" si="0"/>
        <v>58150.44</v>
      </c>
      <c r="L14" s="93">
        <v>0</v>
      </c>
      <c r="M14" s="93">
        <v>0</v>
      </c>
      <c r="N14" s="90">
        <v>0</v>
      </c>
      <c r="O14" s="94">
        <v>19815</v>
      </c>
      <c r="P14" s="90">
        <v>0</v>
      </c>
      <c r="Q14" s="94">
        <v>38335.44</v>
      </c>
      <c r="R14" s="94">
        <v>0</v>
      </c>
      <c r="S14" s="90">
        <v>0</v>
      </c>
      <c r="T14" s="86"/>
    </row>
    <row r="15" spans="2:20" s="3" customFormat="1" ht="19.5" customHeight="1">
      <c r="B15" s="91">
        <v>10</v>
      </c>
      <c r="C15" s="125" t="s">
        <v>61</v>
      </c>
      <c r="D15" s="126" t="s">
        <v>62</v>
      </c>
      <c r="E15" s="118" t="s">
        <v>189</v>
      </c>
      <c r="F15" s="120" t="s">
        <v>194</v>
      </c>
      <c r="G15" s="122" t="s">
        <v>58</v>
      </c>
      <c r="H15" s="124" t="s">
        <v>51</v>
      </c>
      <c r="I15" s="86"/>
      <c r="J15" s="92">
        <v>118000</v>
      </c>
      <c r="K15" s="177">
        <f t="shared" si="0"/>
        <v>108957.43</v>
      </c>
      <c r="L15" s="93">
        <v>21000</v>
      </c>
      <c r="M15" s="93">
        <v>21000</v>
      </c>
      <c r="N15" s="90">
        <v>0</v>
      </c>
      <c r="O15" s="94">
        <v>0</v>
      </c>
      <c r="P15" s="90">
        <v>0</v>
      </c>
      <c r="Q15" s="94">
        <v>72177.43</v>
      </c>
      <c r="R15" s="94">
        <v>15780</v>
      </c>
      <c r="S15" s="90">
        <v>0</v>
      </c>
      <c r="T15" s="86"/>
    </row>
    <row r="16" spans="2:20" s="3" customFormat="1" ht="52.5" customHeight="1">
      <c r="B16" s="91">
        <v>11</v>
      </c>
      <c r="C16" s="125" t="s">
        <v>63</v>
      </c>
      <c r="D16" s="126" t="s">
        <v>64</v>
      </c>
      <c r="E16" s="118" t="s">
        <v>189</v>
      </c>
      <c r="F16" s="122" t="s">
        <v>192</v>
      </c>
      <c r="G16" s="122" t="s">
        <v>58</v>
      </c>
      <c r="H16" s="124" t="s">
        <v>36</v>
      </c>
      <c r="I16" s="86"/>
      <c r="J16" s="92">
        <v>5000</v>
      </c>
      <c r="K16" s="177">
        <f t="shared" si="0"/>
        <v>0</v>
      </c>
      <c r="L16" s="93">
        <v>0</v>
      </c>
      <c r="M16" s="93">
        <v>0</v>
      </c>
      <c r="N16" s="90">
        <v>0</v>
      </c>
      <c r="O16" s="94">
        <v>0</v>
      </c>
      <c r="P16" s="90">
        <v>0</v>
      </c>
      <c r="Q16" s="94">
        <v>0</v>
      </c>
      <c r="R16" s="94">
        <v>0</v>
      </c>
      <c r="S16" s="90">
        <v>0</v>
      </c>
      <c r="T16" s="86"/>
    </row>
    <row r="17" spans="2:20" s="3" customFormat="1" ht="38.25">
      <c r="B17" s="91">
        <v>12</v>
      </c>
      <c r="C17" s="125" t="s">
        <v>65</v>
      </c>
      <c r="D17" s="126" t="s">
        <v>66</v>
      </c>
      <c r="E17" s="118" t="s">
        <v>195</v>
      </c>
      <c r="F17" s="122" t="s">
        <v>190</v>
      </c>
      <c r="G17" s="122" t="s">
        <v>58</v>
      </c>
      <c r="H17" s="124" t="s">
        <v>36</v>
      </c>
      <c r="I17" s="86"/>
      <c r="J17" s="92">
        <v>105000</v>
      </c>
      <c r="K17" s="177">
        <f t="shared" si="0"/>
        <v>100086.32</v>
      </c>
      <c r="L17" s="93">
        <v>0</v>
      </c>
      <c r="M17" s="93">
        <v>0</v>
      </c>
      <c r="N17" s="90">
        <v>0</v>
      </c>
      <c r="O17" s="94">
        <v>0</v>
      </c>
      <c r="P17" s="90">
        <v>0</v>
      </c>
      <c r="Q17" s="94">
        <v>32286.32</v>
      </c>
      <c r="R17" s="94">
        <v>67800</v>
      </c>
      <c r="S17" s="90">
        <v>0</v>
      </c>
      <c r="T17" s="86"/>
    </row>
    <row r="18" spans="2:20" s="3" customFormat="1" ht="21" customHeight="1">
      <c r="B18" s="91">
        <v>13</v>
      </c>
      <c r="C18" s="125" t="s">
        <v>67</v>
      </c>
      <c r="D18" s="126" t="s">
        <v>68</v>
      </c>
      <c r="E18" s="118" t="s">
        <v>196</v>
      </c>
      <c r="F18" s="122" t="s">
        <v>190</v>
      </c>
      <c r="G18" s="122" t="s">
        <v>58</v>
      </c>
      <c r="H18" s="124" t="s">
        <v>36</v>
      </c>
      <c r="I18" s="86"/>
      <c r="J18" s="92">
        <v>15000</v>
      </c>
      <c r="K18" s="177">
        <f t="shared" si="0"/>
        <v>11091.92</v>
      </c>
      <c r="L18" s="93">
        <v>0</v>
      </c>
      <c r="M18" s="93">
        <v>0</v>
      </c>
      <c r="N18" s="90">
        <v>0</v>
      </c>
      <c r="O18" s="94">
        <v>0</v>
      </c>
      <c r="P18" s="90">
        <v>0</v>
      </c>
      <c r="Q18" s="94">
        <v>11091.92</v>
      </c>
      <c r="R18" s="94">
        <v>0</v>
      </c>
      <c r="S18" s="90">
        <v>0</v>
      </c>
      <c r="T18" s="86"/>
    </row>
    <row r="19" spans="2:20" s="3" customFormat="1" ht="25.5">
      <c r="B19" s="91">
        <v>14</v>
      </c>
      <c r="C19" s="125" t="s">
        <v>69</v>
      </c>
      <c r="D19" s="126" t="s">
        <v>70</v>
      </c>
      <c r="E19" s="118" t="s">
        <v>196</v>
      </c>
      <c r="F19" s="122" t="s">
        <v>191</v>
      </c>
      <c r="G19" s="122" t="s">
        <v>35</v>
      </c>
      <c r="H19" s="124" t="s">
        <v>47</v>
      </c>
      <c r="I19" s="86"/>
      <c r="J19" s="92">
        <v>45000</v>
      </c>
      <c r="K19" s="177">
        <f t="shared" si="0"/>
        <v>27893.17</v>
      </c>
      <c r="L19" s="93">
        <v>16000</v>
      </c>
      <c r="M19" s="93">
        <v>16000</v>
      </c>
      <c r="N19" s="90">
        <v>0</v>
      </c>
      <c r="O19" s="94">
        <v>0</v>
      </c>
      <c r="P19" s="90">
        <v>0</v>
      </c>
      <c r="Q19" s="94">
        <v>11893.17</v>
      </c>
      <c r="R19" s="94">
        <v>0</v>
      </c>
      <c r="S19" s="90">
        <v>0</v>
      </c>
      <c r="T19" s="86"/>
    </row>
    <row r="20" spans="2:20" s="3" customFormat="1" ht="38.25">
      <c r="B20" s="91">
        <v>15</v>
      </c>
      <c r="C20" s="125" t="s">
        <v>71</v>
      </c>
      <c r="D20" s="126" t="s">
        <v>72</v>
      </c>
      <c r="E20" s="118" t="s">
        <v>196</v>
      </c>
      <c r="F20" s="122" t="s">
        <v>191</v>
      </c>
      <c r="G20" s="122" t="s">
        <v>58</v>
      </c>
      <c r="H20" s="124" t="s">
        <v>51</v>
      </c>
      <c r="I20" s="86"/>
      <c r="J20" s="92">
        <v>34000</v>
      </c>
      <c r="K20" s="177">
        <f t="shared" si="0"/>
        <v>26160</v>
      </c>
      <c r="L20" s="93">
        <v>21000</v>
      </c>
      <c r="M20" s="93">
        <v>21000</v>
      </c>
      <c r="N20" s="90">
        <v>0</v>
      </c>
      <c r="O20" s="95">
        <v>0</v>
      </c>
      <c r="P20" s="90">
        <v>0</v>
      </c>
      <c r="Q20" s="95">
        <v>5160</v>
      </c>
      <c r="R20" s="95">
        <v>0</v>
      </c>
      <c r="S20" s="90">
        <v>0</v>
      </c>
      <c r="T20" s="86"/>
    </row>
    <row r="21" spans="2:20" s="3" customFormat="1" ht="38.25">
      <c r="B21" s="91">
        <v>16</v>
      </c>
      <c r="C21" s="125" t="s">
        <v>73</v>
      </c>
      <c r="D21" s="126" t="s">
        <v>74</v>
      </c>
      <c r="E21" s="118" t="s">
        <v>196</v>
      </c>
      <c r="F21" s="122" t="s">
        <v>190</v>
      </c>
      <c r="G21" s="122" t="s">
        <v>50</v>
      </c>
      <c r="H21" s="124" t="s">
        <v>47</v>
      </c>
      <c r="I21" s="86"/>
      <c r="J21" s="92">
        <v>156000</v>
      </c>
      <c r="K21" s="177">
        <f t="shared" si="0"/>
        <v>87256.62</v>
      </c>
      <c r="L21" s="93">
        <v>30000</v>
      </c>
      <c r="M21" s="93">
        <v>30000</v>
      </c>
      <c r="N21" s="90">
        <v>0</v>
      </c>
      <c r="O21" s="95">
        <v>0</v>
      </c>
      <c r="P21" s="90">
        <v>0</v>
      </c>
      <c r="Q21" s="95">
        <v>57256.62</v>
      </c>
      <c r="R21" s="95">
        <v>0</v>
      </c>
      <c r="S21" s="90">
        <v>0</v>
      </c>
      <c r="T21" s="86"/>
    </row>
    <row r="22" spans="2:20" s="3" customFormat="1" ht="25.5">
      <c r="B22" s="91">
        <v>17</v>
      </c>
      <c r="C22" s="125" t="s">
        <v>75</v>
      </c>
      <c r="D22" s="126" t="s">
        <v>76</v>
      </c>
      <c r="E22" s="118" t="s">
        <v>196</v>
      </c>
      <c r="F22" s="122" t="s">
        <v>190</v>
      </c>
      <c r="G22" s="122" t="s">
        <v>77</v>
      </c>
      <c r="H22" s="124" t="s">
        <v>36</v>
      </c>
      <c r="I22" s="86"/>
      <c r="J22" s="92">
        <v>131000</v>
      </c>
      <c r="K22" s="177">
        <f t="shared" si="0"/>
        <v>88873.23</v>
      </c>
      <c r="L22" s="93">
        <v>0</v>
      </c>
      <c r="M22" s="93">
        <v>0</v>
      </c>
      <c r="N22" s="90">
        <v>0</v>
      </c>
      <c r="O22" s="95">
        <v>0</v>
      </c>
      <c r="P22" s="90">
        <v>0</v>
      </c>
      <c r="Q22" s="95">
        <v>88873.23</v>
      </c>
      <c r="R22" s="95">
        <v>0</v>
      </c>
      <c r="S22" s="90">
        <v>0</v>
      </c>
      <c r="T22" s="86"/>
    </row>
    <row r="23" spans="2:20" s="3" customFormat="1" ht="25.5">
      <c r="B23" s="91">
        <v>18</v>
      </c>
      <c r="C23" s="125" t="s">
        <v>78</v>
      </c>
      <c r="D23" s="126" t="s">
        <v>79</v>
      </c>
      <c r="E23" s="118" t="s">
        <v>196</v>
      </c>
      <c r="F23" s="122" t="s">
        <v>190</v>
      </c>
      <c r="G23" s="122" t="s">
        <v>58</v>
      </c>
      <c r="H23" s="124" t="s">
        <v>51</v>
      </c>
      <c r="I23" s="86"/>
      <c r="J23" s="92">
        <v>17000</v>
      </c>
      <c r="K23" s="177">
        <f t="shared" si="0"/>
        <v>9000</v>
      </c>
      <c r="L23" s="93">
        <v>6000</v>
      </c>
      <c r="M23" s="93">
        <v>6000</v>
      </c>
      <c r="N23" s="90">
        <v>0</v>
      </c>
      <c r="O23" s="95">
        <v>0</v>
      </c>
      <c r="P23" s="90">
        <v>0</v>
      </c>
      <c r="Q23" s="95">
        <v>3000</v>
      </c>
      <c r="R23" s="95">
        <v>0</v>
      </c>
      <c r="S23" s="90">
        <v>0</v>
      </c>
      <c r="T23" s="86"/>
    </row>
    <row r="24" spans="2:20" s="3" customFormat="1" ht="25.5">
      <c r="B24" s="91">
        <v>19</v>
      </c>
      <c r="C24" s="125" t="s">
        <v>80</v>
      </c>
      <c r="D24" s="126" t="s">
        <v>81</v>
      </c>
      <c r="E24" s="118" t="s">
        <v>196</v>
      </c>
      <c r="F24" s="122" t="s">
        <v>191</v>
      </c>
      <c r="G24" s="122" t="s">
        <v>82</v>
      </c>
      <c r="H24" s="124" t="s">
        <v>32</v>
      </c>
      <c r="I24" s="86"/>
      <c r="J24" s="92">
        <v>131500</v>
      </c>
      <c r="K24" s="177">
        <f t="shared" si="0"/>
        <v>118835.54</v>
      </c>
      <c r="L24" s="128">
        <v>40000</v>
      </c>
      <c r="M24" s="128">
        <v>40000</v>
      </c>
      <c r="N24" s="98">
        <v>0</v>
      </c>
      <c r="O24" s="95">
        <v>0</v>
      </c>
      <c r="P24" s="98">
        <v>0</v>
      </c>
      <c r="Q24" s="95">
        <v>78835.54</v>
      </c>
      <c r="R24" s="95">
        <v>0</v>
      </c>
      <c r="S24" s="90">
        <v>0</v>
      </c>
      <c r="T24" s="86"/>
    </row>
    <row r="25" spans="2:20" s="3" customFormat="1" ht="26.25" thickBot="1">
      <c r="B25" s="127"/>
      <c r="C25" s="96" t="s">
        <v>83</v>
      </c>
      <c r="D25" s="129"/>
      <c r="E25" s="130"/>
      <c r="F25" s="131"/>
      <c r="G25" s="132"/>
      <c r="H25" s="133"/>
      <c r="I25" s="134"/>
      <c r="J25" s="97">
        <v>38500</v>
      </c>
      <c r="K25" s="177"/>
      <c r="L25" s="135"/>
      <c r="M25" s="135"/>
      <c r="N25" s="135"/>
      <c r="O25" s="135"/>
      <c r="P25" s="135"/>
      <c r="Q25" s="135"/>
      <c r="R25" s="135"/>
      <c r="S25" s="135"/>
      <c r="T25" s="86"/>
    </row>
    <row r="26" spans="2:20" s="3" customFormat="1" ht="16.5" customHeight="1" thickBot="1">
      <c r="B26" s="99"/>
      <c r="C26" s="100" t="s">
        <v>0</v>
      </c>
      <c r="D26" s="101"/>
      <c r="E26" s="102"/>
      <c r="F26" s="103"/>
      <c r="G26" s="104" t="s">
        <v>188</v>
      </c>
      <c r="H26" s="105" t="s">
        <v>141</v>
      </c>
      <c r="I26" s="86"/>
      <c r="J26" s="106">
        <f>SUM(J6:J25)</f>
        <v>2501000</v>
      </c>
      <c r="K26" s="211">
        <f aca="true" t="shared" si="1" ref="K26:S26">SUM(K6:K25)</f>
        <v>2196488.7199999997</v>
      </c>
      <c r="L26" s="106">
        <f t="shared" si="1"/>
        <v>348000</v>
      </c>
      <c r="M26" s="106">
        <f t="shared" si="1"/>
        <v>348000</v>
      </c>
      <c r="N26" s="106">
        <f t="shared" si="1"/>
        <v>0</v>
      </c>
      <c r="O26" s="106">
        <f t="shared" si="1"/>
        <v>408607</v>
      </c>
      <c r="P26" s="106">
        <f t="shared" si="1"/>
        <v>82667.67</v>
      </c>
      <c r="Q26" s="106">
        <f t="shared" si="1"/>
        <v>1030016.77</v>
      </c>
      <c r="R26" s="106">
        <f t="shared" si="1"/>
        <v>327197.28</v>
      </c>
      <c r="S26" s="106">
        <f t="shared" si="1"/>
        <v>0</v>
      </c>
      <c r="T26" s="86"/>
    </row>
    <row r="27" spans="2:20" s="3" customFormat="1" ht="16.5" customHeight="1" thickBot="1">
      <c r="B27" s="86"/>
      <c r="C27" s="107"/>
      <c r="D27" s="107"/>
      <c r="E27" s="108"/>
      <c r="F27" s="108"/>
      <c r="G27" s="108"/>
      <c r="H27" s="108"/>
      <c r="I27" s="86"/>
      <c r="J27" s="109"/>
      <c r="K27" s="109"/>
      <c r="L27" s="109"/>
      <c r="M27" s="109"/>
      <c r="N27" s="110"/>
      <c r="O27" s="110"/>
      <c r="P27" s="110"/>
      <c r="Q27" s="110"/>
      <c r="R27" s="110"/>
      <c r="S27" s="86"/>
      <c r="T27" s="86"/>
    </row>
    <row r="28" spans="3:8" ht="27" customHeight="1" thickBot="1">
      <c r="C28" s="232" t="s">
        <v>27</v>
      </c>
      <c r="D28" s="233"/>
      <c r="E28" s="230"/>
      <c r="F28" s="234"/>
      <c r="G28" s="235">
        <v>2501000</v>
      </c>
      <c r="H28" s="236"/>
    </row>
    <row r="29" spans="3:8" ht="25.5" customHeight="1">
      <c r="C29" s="237" t="s">
        <v>4</v>
      </c>
      <c r="D29" s="238"/>
      <c r="E29" s="239"/>
      <c r="F29" s="240"/>
      <c r="G29" s="241">
        <f>M26+N26+O26+P26+Q26+R26+S26</f>
        <v>2196488.7199999997</v>
      </c>
      <c r="H29" s="242"/>
    </row>
    <row r="30" spans="3:12" ht="27" customHeight="1">
      <c r="C30" s="214" t="s">
        <v>5</v>
      </c>
      <c r="D30" s="215"/>
      <c r="E30" s="216"/>
      <c r="F30" s="217"/>
      <c r="G30" s="218">
        <v>19466.11</v>
      </c>
      <c r="H30" s="219"/>
      <c r="L30" s="111"/>
    </row>
    <row r="31" spans="3:12" ht="27" customHeight="1" thickBot="1">
      <c r="C31" s="220" t="s">
        <v>6</v>
      </c>
      <c r="D31" s="221"/>
      <c r="E31" s="222"/>
      <c r="F31" s="223"/>
      <c r="G31" s="224">
        <v>16041</v>
      </c>
      <c r="H31" s="225"/>
      <c r="L31" s="111"/>
    </row>
    <row r="32" spans="3:8" ht="12.75">
      <c r="C32" s="112"/>
      <c r="D32" s="112"/>
      <c r="E32" s="113"/>
      <c r="F32" s="114"/>
      <c r="G32" s="114"/>
      <c r="H32" s="113"/>
    </row>
    <row r="33" spans="3:8" ht="12.75">
      <c r="C33" s="112"/>
      <c r="D33" s="112"/>
      <c r="E33" s="113"/>
      <c r="F33" s="114"/>
      <c r="G33" s="114"/>
      <c r="H33" s="113"/>
    </row>
    <row r="34" spans="2:19" ht="26.25">
      <c r="B34" s="1"/>
      <c r="C34" s="14" t="s">
        <v>1</v>
      </c>
      <c r="D34" s="14"/>
      <c r="E34" s="14"/>
      <c r="F34" s="14"/>
      <c r="G34" s="14"/>
      <c r="H34" s="14"/>
      <c r="I34" s="2"/>
      <c r="J34" s="2"/>
      <c r="K34" s="2"/>
      <c r="L34" s="2"/>
      <c r="M34" s="13"/>
      <c r="N34" s="5"/>
      <c r="O34" s="5"/>
      <c r="P34" s="5"/>
      <c r="Q34" s="5"/>
      <c r="R34" s="5"/>
      <c r="S34" s="1"/>
    </row>
    <row r="35" spans="2:19" ht="13.5" customHeight="1">
      <c r="B35" s="1"/>
      <c r="C35" s="16" t="s">
        <v>21</v>
      </c>
      <c r="D35" s="16"/>
      <c r="E35" s="16"/>
      <c r="F35" s="16"/>
      <c r="G35" s="16"/>
      <c r="H35" s="16"/>
      <c r="I35" s="2"/>
      <c r="J35" s="2"/>
      <c r="K35" s="2"/>
      <c r="L35" s="2"/>
      <c r="M35" s="5"/>
      <c r="N35" s="5"/>
      <c r="O35" s="5"/>
      <c r="P35" s="5"/>
      <c r="Q35" s="5"/>
      <c r="R35" s="5"/>
      <c r="S35" s="1"/>
    </row>
    <row r="36" spans="2:19" ht="13.5" thickBot="1">
      <c r="B36" s="1"/>
      <c r="C36" s="1"/>
      <c r="D36" s="1"/>
      <c r="E36" s="17"/>
      <c r="F36" s="17"/>
      <c r="G36" s="17"/>
      <c r="H36" s="17"/>
      <c r="I36" s="2"/>
      <c r="J36" s="2"/>
      <c r="K36" s="2"/>
      <c r="L36" s="2"/>
      <c r="M36" s="5"/>
      <c r="N36" s="5"/>
      <c r="O36" s="5"/>
      <c r="P36" s="5"/>
      <c r="Q36" s="5"/>
      <c r="R36" s="5"/>
      <c r="S36" s="1"/>
    </row>
    <row r="37" spans="2:19" ht="21.75" customHeight="1" thickBot="1">
      <c r="B37" s="229" t="s">
        <v>26</v>
      </c>
      <c r="C37" s="230"/>
      <c r="D37" s="230"/>
      <c r="E37" s="230"/>
      <c r="F37" s="230"/>
      <c r="G37" s="230"/>
      <c r="H37" s="231"/>
      <c r="I37" s="1"/>
      <c r="J37" s="36"/>
      <c r="K37" s="226" t="s">
        <v>19</v>
      </c>
      <c r="L37" s="243"/>
      <c r="M37" s="243"/>
      <c r="N37" s="243"/>
      <c r="O37" s="243"/>
      <c r="P37" s="243"/>
      <c r="Q37" s="243"/>
      <c r="R37" s="243"/>
      <c r="S37" s="244"/>
    </row>
    <row r="38" spans="1:19" ht="115.5" thickBot="1">
      <c r="A38" s="3"/>
      <c r="B38" s="72" t="s">
        <v>7</v>
      </c>
      <c r="C38" s="73" t="s">
        <v>3</v>
      </c>
      <c r="D38" s="74" t="s">
        <v>17</v>
      </c>
      <c r="E38" s="75" t="s">
        <v>14</v>
      </c>
      <c r="F38" s="76" t="s">
        <v>8</v>
      </c>
      <c r="G38" s="77" t="s">
        <v>24</v>
      </c>
      <c r="H38" s="78" t="s">
        <v>25</v>
      </c>
      <c r="I38" s="15"/>
      <c r="J38" s="37" t="s">
        <v>20</v>
      </c>
      <c r="K38" s="25" t="s">
        <v>18</v>
      </c>
      <c r="L38" s="26" t="s">
        <v>15</v>
      </c>
      <c r="M38" s="28" t="s">
        <v>13</v>
      </c>
      <c r="N38" s="26" t="s">
        <v>28</v>
      </c>
      <c r="O38" s="25" t="s">
        <v>16</v>
      </c>
      <c r="P38" s="24" t="s">
        <v>9</v>
      </c>
      <c r="Q38" s="24" t="s">
        <v>10</v>
      </c>
      <c r="R38" s="24" t="s">
        <v>11</v>
      </c>
      <c r="S38" s="27" t="s">
        <v>12</v>
      </c>
    </row>
    <row r="39" spans="1:19" ht="25.5">
      <c r="A39" s="45"/>
      <c r="B39" s="138" t="s">
        <v>84</v>
      </c>
      <c r="C39" s="139" t="s">
        <v>85</v>
      </c>
      <c r="D39" s="43" t="s">
        <v>86</v>
      </c>
      <c r="E39" s="53">
        <v>40909</v>
      </c>
      <c r="F39" s="54">
        <v>41274</v>
      </c>
      <c r="G39" s="141" t="s">
        <v>185</v>
      </c>
      <c r="H39" s="49" t="s">
        <v>51</v>
      </c>
      <c r="I39" s="3"/>
      <c r="J39" s="38">
        <v>300000</v>
      </c>
      <c r="K39" s="142">
        <f aca="true" t="shared" si="2" ref="K39:K54">SUM(M39:S39)</f>
        <v>176046.95</v>
      </c>
      <c r="L39" s="46">
        <v>8000</v>
      </c>
      <c r="M39" s="46">
        <v>8000</v>
      </c>
      <c r="N39" s="6">
        <v>0</v>
      </c>
      <c r="O39" s="7">
        <v>74214</v>
      </c>
      <c r="P39" s="6">
        <v>0</v>
      </c>
      <c r="Q39" s="7">
        <v>93832.95</v>
      </c>
      <c r="R39" s="7">
        <v>0</v>
      </c>
      <c r="S39" s="48">
        <v>0</v>
      </c>
    </row>
    <row r="40" spans="1:19" ht="25.5">
      <c r="A40" s="45"/>
      <c r="B40" s="143" t="s">
        <v>88</v>
      </c>
      <c r="C40" s="139" t="s">
        <v>89</v>
      </c>
      <c r="D40" s="42" t="s">
        <v>90</v>
      </c>
      <c r="E40" s="53">
        <v>40909</v>
      </c>
      <c r="F40" s="54">
        <v>41274</v>
      </c>
      <c r="G40" s="141" t="s">
        <v>91</v>
      </c>
      <c r="H40" s="49" t="s">
        <v>40</v>
      </c>
      <c r="I40" s="3"/>
      <c r="J40" s="38">
        <v>578000</v>
      </c>
      <c r="K40" s="142">
        <f t="shared" si="2"/>
        <v>563176</v>
      </c>
      <c r="L40" s="46">
        <v>64200</v>
      </c>
      <c r="M40" s="46">
        <v>64200</v>
      </c>
      <c r="N40" s="6">
        <v>0</v>
      </c>
      <c r="O40" s="6">
        <v>0</v>
      </c>
      <c r="P40" s="6">
        <v>0</v>
      </c>
      <c r="Q40" s="6">
        <v>0</v>
      </c>
      <c r="R40" s="8">
        <v>498976</v>
      </c>
      <c r="S40" s="170">
        <v>0</v>
      </c>
    </row>
    <row r="41" spans="1:19" ht="25.5">
      <c r="A41" s="3"/>
      <c r="B41" s="138" t="s">
        <v>92</v>
      </c>
      <c r="C41" s="139" t="s">
        <v>93</v>
      </c>
      <c r="D41" s="29" t="s">
        <v>94</v>
      </c>
      <c r="E41" s="53">
        <v>40909</v>
      </c>
      <c r="F41" s="54">
        <v>41274</v>
      </c>
      <c r="G41" s="141" t="s">
        <v>95</v>
      </c>
      <c r="H41" s="49" t="s">
        <v>55</v>
      </c>
      <c r="I41" s="3"/>
      <c r="J41" s="38">
        <v>432000</v>
      </c>
      <c r="K41" s="142">
        <f t="shared" si="2"/>
        <v>397634.11</v>
      </c>
      <c r="L41" s="46">
        <v>60000</v>
      </c>
      <c r="M41" s="46">
        <v>60000</v>
      </c>
      <c r="N41" s="6">
        <v>0</v>
      </c>
      <c r="O41" s="8">
        <v>66249.2</v>
      </c>
      <c r="P41" s="8">
        <v>16752</v>
      </c>
      <c r="Q41" s="8">
        <v>254632.91</v>
      </c>
      <c r="R41" s="8">
        <v>0</v>
      </c>
      <c r="S41" s="170">
        <v>0</v>
      </c>
    </row>
    <row r="42" spans="1:19" ht="18" customHeight="1">
      <c r="A42" s="3"/>
      <c r="B42" s="143" t="s">
        <v>96</v>
      </c>
      <c r="C42" s="139" t="s">
        <v>97</v>
      </c>
      <c r="D42" s="29" t="s">
        <v>98</v>
      </c>
      <c r="E42" s="53">
        <v>40909</v>
      </c>
      <c r="F42" s="54">
        <v>41274</v>
      </c>
      <c r="G42" s="141" t="s">
        <v>46</v>
      </c>
      <c r="H42" s="49" t="s">
        <v>47</v>
      </c>
      <c r="I42" s="3"/>
      <c r="J42" s="38">
        <v>243000</v>
      </c>
      <c r="K42" s="142">
        <f t="shared" si="2"/>
        <v>168298.16999999998</v>
      </c>
      <c r="L42" s="46">
        <v>38000</v>
      </c>
      <c r="M42" s="46">
        <v>38000</v>
      </c>
      <c r="N42" s="6">
        <v>0</v>
      </c>
      <c r="O42" s="8">
        <v>51285</v>
      </c>
      <c r="P42" s="8">
        <v>0</v>
      </c>
      <c r="Q42" s="8">
        <v>28013.17</v>
      </c>
      <c r="R42" s="8">
        <v>51000</v>
      </c>
      <c r="S42" s="170">
        <v>0</v>
      </c>
    </row>
    <row r="43" spans="1:19" ht="25.5">
      <c r="A43" s="3"/>
      <c r="B43" s="138" t="s">
        <v>99</v>
      </c>
      <c r="C43" s="139" t="s">
        <v>100</v>
      </c>
      <c r="D43" s="29" t="s">
        <v>101</v>
      </c>
      <c r="E43" s="53">
        <v>40909</v>
      </c>
      <c r="F43" s="54">
        <v>41274</v>
      </c>
      <c r="G43" s="141" t="s">
        <v>102</v>
      </c>
      <c r="H43" s="49" t="s">
        <v>182</v>
      </c>
      <c r="I43" s="3"/>
      <c r="J43" s="38">
        <v>446000</v>
      </c>
      <c r="K43" s="142">
        <f t="shared" si="2"/>
        <v>421473.31999999995</v>
      </c>
      <c r="L43" s="46">
        <v>0</v>
      </c>
      <c r="M43" s="46">
        <v>0</v>
      </c>
      <c r="N43" s="6">
        <v>0</v>
      </c>
      <c r="O43" s="8">
        <v>291787.35</v>
      </c>
      <c r="P43" s="8">
        <v>0</v>
      </c>
      <c r="Q43" s="8">
        <v>51325.97</v>
      </c>
      <c r="R43" s="8">
        <v>78360</v>
      </c>
      <c r="S43" s="170">
        <v>0</v>
      </c>
    </row>
    <row r="44" spans="1:19" ht="38.25">
      <c r="A44" s="3"/>
      <c r="B44" s="143" t="s">
        <v>103</v>
      </c>
      <c r="C44" s="139" t="s">
        <v>104</v>
      </c>
      <c r="D44" s="29" t="s">
        <v>105</v>
      </c>
      <c r="E44" s="53">
        <v>40909</v>
      </c>
      <c r="F44" s="54">
        <v>41274</v>
      </c>
      <c r="G44" s="141" t="s">
        <v>95</v>
      </c>
      <c r="H44" s="49" t="s">
        <v>182</v>
      </c>
      <c r="I44" s="3"/>
      <c r="J44" s="38">
        <v>280000</v>
      </c>
      <c r="K44" s="142">
        <f t="shared" si="2"/>
        <v>208028.6</v>
      </c>
      <c r="L44" s="46">
        <v>0</v>
      </c>
      <c r="M44" s="46">
        <v>0</v>
      </c>
      <c r="N44" s="6">
        <v>0</v>
      </c>
      <c r="O44" s="8">
        <v>43705</v>
      </c>
      <c r="P44" s="8">
        <v>80000</v>
      </c>
      <c r="Q44" s="8">
        <v>49823.6</v>
      </c>
      <c r="R44" s="8">
        <v>34500</v>
      </c>
      <c r="S44" s="170">
        <v>0</v>
      </c>
    </row>
    <row r="45" spans="1:19" ht="25.5">
      <c r="A45" s="3"/>
      <c r="B45" s="138" t="s">
        <v>106</v>
      </c>
      <c r="C45" s="139" t="s">
        <v>107</v>
      </c>
      <c r="D45" s="29" t="s">
        <v>108</v>
      </c>
      <c r="E45" s="53">
        <v>40909</v>
      </c>
      <c r="F45" s="54">
        <v>41274</v>
      </c>
      <c r="G45" s="141" t="s">
        <v>54</v>
      </c>
      <c r="H45" s="49" t="s">
        <v>32</v>
      </c>
      <c r="I45" s="3"/>
      <c r="J45" s="38">
        <v>382000</v>
      </c>
      <c r="K45" s="142">
        <f t="shared" si="2"/>
        <v>335673.32</v>
      </c>
      <c r="L45" s="46">
        <v>40000</v>
      </c>
      <c r="M45" s="46">
        <v>40000</v>
      </c>
      <c r="N45" s="6">
        <v>0</v>
      </c>
      <c r="O45" s="8">
        <v>0</v>
      </c>
      <c r="P45" s="8">
        <v>16752</v>
      </c>
      <c r="Q45" s="8">
        <v>246809.32</v>
      </c>
      <c r="R45" s="8">
        <v>32112</v>
      </c>
      <c r="S45" s="170">
        <v>0</v>
      </c>
    </row>
    <row r="46" spans="1:19" ht="41.25" customHeight="1">
      <c r="A46" s="3"/>
      <c r="B46" s="143" t="s">
        <v>109</v>
      </c>
      <c r="C46" s="139" t="s">
        <v>110</v>
      </c>
      <c r="D46" s="29" t="s">
        <v>111</v>
      </c>
      <c r="E46" s="53">
        <v>40909</v>
      </c>
      <c r="F46" s="54">
        <v>41274</v>
      </c>
      <c r="G46" s="141" t="s">
        <v>112</v>
      </c>
      <c r="H46" s="49" t="s">
        <v>47</v>
      </c>
      <c r="I46" s="3"/>
      <c r="J46" s="38">
        <v>339000</v>
      </c>
      <c r="K46" s="142">
        <f t="shared" si="2"/>
        <v>248922.77</v>
      </c>
      <c r="L46" s="46">
        <v>11000</v>
      </c>
      <c r="M46" s="46">
        <v>11000</v>
      </c>
      <c r="N46" s="6">
        <v>0</v>
      </c>
      <c r="O46" s="8">
        <v>66477</v>
      </c>
      <c r="P46" s="8">
        <v>0</v>
      </c>
      <c r="Q46" s="8">
        <v>132445.77</v>
      </c>
      <c r="R46" s="8">
        <v>39000</v>
      </c>
      <c r="S46" s="170">
        <v>0</v>
      </c>
    </row>
    <row r="47" spans="1:19" ht="25.5">
      <c r="A47" s="3"/>
      <c r="B47" s="138" t="s">
        <v>113</v>
      </c>
      <c r="C47" s="139" t="s">
        <v>114</v>
      </c>
      <c r="D47" s="29" t="s">
        <v>115</v>
      </c>
      <c r="E47" s="53">
        <v>40909</v>
      </c>
      <c r="F47" s="54">
        <v>41274</v>
      </c>
      <c r="G47" s="141" t="s">
        <v>116</v>
      </c>
      <c r="H47" s="49" t="s">
        <v>182</v>
      </c>
      <c r="I47" s="3"/>
      <c r="J47" s="38">
        <v>327000</v>
      </c>
      <c r="K47" s="142">
        <f t="shared" si="2"/>
        <v>319699</v>
      </c>
      <c r="L47" s="46">
        <v>0</v>
      </c>
      <c r="M47" s="46">
        <v>0</v>
      </c>
      <c r="N47" s="6">
        <v>0</v>
      </c>
      <c r="O47" s="8">
        <v>79699</v>
      </c>
      <c r="P47" s="8">
        <v>0</v>
      </c>
      <c r="Q47" s="8">
        <v>0</v>
      </c>
      <c r="R47" s="8">
        <v>240000</v>
      </c>
      <c r="S47" s="170">
        <v>0</v>
      </c>
    </row>
    <row r="48" spans="1:19" ht="63.75">
      <c r="A48" s="3"/>
      <c r="B48" s="143" t="s">
        <v>117</v>
      </c>
      <c r="C48" s="139" t="s">
        <v>118</v>
      </c>
      <c r="D48" s="29" t="s">
        <v>119</v>
      </c>
      <c r="E48" s="53">
        <v>40909</v>
      </c>
      <c r="F48" s="54">
        <v>41274</v>
      </c>
      <c r="G48" s="141" t="s">
        <v>31</v>
      </c>
      <c r="H48" s="49" t="s">
        <v>32</v>
      </c>
      <c r="I48" s="3"/>
      <c r="J48" s="38">
        <v>483000</v>
      </c>
      <c r="K48" s="142">
        <f t="shared" si="2"/>
        <v>423893.95999999996</v>
      </c>
      <c r="L48" s="46">
        <v>40000</v>
      </c>
      <c r="M48" s="46">
        <v>40000</v>
      </c>
      <c r="N48" s="6">
        <v>0</v>
      </c>
      <c r="O48" s="8">
        <v>156539</v>
      </c>
      <c r="P48" s="8">
        <v>36859</v>
      </c>
      <c r="Q48" s="8">
        <v>142495.96</v>
      </c>
      <c r="R48" s="8">
        <v>48000</v>
      </c>
      <c r="S48" s="170">
        <v>0</v>
      </c>
    </row>
    <row r="49" spans="1:19" ht="38.25">
      <c r="A49" s="3"/>
      <c r="B49" s="138" t="s">
        <v>120</v>
      </c>
      <c r="C49" s="139" t="s">
        <v>121</v>
      </c>
      <c r="D49" s="29" t="s">
        <v>122</v>
      </c>
      <c r="E49" s="53">
        <v>40909</v>
      </c>
      <c r="F49" s="54">
        <v>41274</v>
      </c>
      <c r="G49" s="141" t="s">
        <v>77</v>
      </c>
      <c r="H49" s="49" t="s">
        <v>182</v>
      </c>
      <c r="I49" s="3"/>
      <c r="J49" s="38">
        <v>121000</v>
      </c>
      <c r="K49" s="142">
        <f t="shared" si="2"/>
        <v>118567</v>
      </c>
      <c r="L49" s="46">
        <v>0</v>
      </c>
      <c r="M49" s="46">
        <v>0</v>
      </c>
      <c r="N49" s="6">
        <v>0</v>
      </c>
      <c r="O49" s="8">
        <v>47567</v>
      </c>
      <c r="P49" s="8">
        <v>0</v>
      </c>
      <c r="Q49" s="8">
        <v>0</v>
      </c>
      <c r="R49" s="8">
        <v>71000</v>
      </c>
      <c r="S49" s="170">
        <v>0</v>
      </c>
    </row>
    <row r="50" spans="1:19" ht="18" customHeight="1">
      <c r="A50" s="3"/>
      <c r="B50" s="143" t="s">
        <v>123</v>
      </c>
      <c r="C50" s="139" t="s">
        <v>124</v>
      </c>
      <c r="D50" s="29" t="s">
        <v>125</v>
      </c>
      <c r="E50" s="53">
        <v>40909</v>
      </c>
      <c r="F50" s="54">
        <v>41274</v>
      </c>
      <c r="G50" s="141" t="s">
        <v>77</v>
      </c>
      <c r="H50" s="49" t="s">
        <v>51</v>
      </c>
      <c r="I50" s="3"/>
      <c r="J50" s="38">
        <v>103000</v>
      </c>
      <c r="K50" s="142">
        <f t="shared" si="2"/>
        <v>106333.23</v>
      </c>
      <c r="L50" s="46">
        <v>12000</v>
      </c>
      <c r="M50" s="46">
        <v>12000</v>
      </c>
      <c r="N50" s="6">
        <v>0</v>
      </c>
      <c r="O50" s="8"/>
      <c r="P50" s="8">
        <v>0</v>
      </c>
      <c r="Q50" s="8">
        <v>94333.23</v>
      </c>
      <c r="R50" s="8"/>
      <c r="S50" s="170">
        <v>0</v>
      </c>
    </row>
    <row r="51" spans="1:19" ht="25.5">
      <c r="A51" s="3"/>
      <c r="B51" s="138" t="s">
        <v>126</v>
      </c>
      <c r="C51" s="139" t="s">
        <v>127</v>
      </c>
      <c r="D51" s="29" t="s">
        <v>128</v>
      </c>
      <c r="E51" s="53">
        <v>40909</v>
      </c>
      <c r="F51" s="54">
        <v>41274</v>
      </c>
      <c r="G51" s="141" t="s">
        <v>129</v>
      </c>
      <c r="H51" s="49" t="s">
        <v>55</v>
      </c>
      <c r="I51" s="3"/>
      <c r="J51" s="38">
        <v>341000</v>
      </c>
      <c r="K51" s="142">
        <f t="shared" si="2"/>
        <v>257353.08000000002</v>
      </c>
      <c r="L51" s="46">
        <v>9000</v>
      </c>
      <c r="M51" s="46">
        <v>9000</v>
      </c>
      <c r="N51" s="6">
        <v>0</v>
      </c>
      <c r="O51" s="8">
        <v>25545.8</v>
      </c>
      <c r="P51" s="8">
        <v>0</v>
      </c>
      <c r="Q51" s="8">
        <v>55529.28</v>
      </c>
      <c r="R51" s="8">
        <v>167278</v>
      </c>
      <c r="S51" s="170">
        <v>0</v>
      </c>
    </row>
    <row r="52" spans="1:19" ht="25.5">
      <c r="A52" s="3"/>
      <c r="B52" s="143" t="s">
        <v>130</v>
      </c>
      <c r="C52" s="144" t="s">
        <v>131</v>
      </c>
      <c r="D52" s="29" t="s">
        <v>132</v>
      </c>
      <c r="E52" s="53">
        <v>40909</v>
      </c>
      <c r="F52" s="54">
        <v>41274</v>
      </c>
      <c r="G52" s="141" t="s">
        <v>133</v>
      </c>
      <c r="H52" s="49" t="s">
        <v>182</v>
      </c>
      <c r="I52" s="3"/>
      <c r="J52" s="38">
        <v>316000</v>
      </c>
      <c r="K52" s="142">
        <f t="shared" si="2"/>
        <v>291734.24</v>
      </c>
      <c r="L52" s="46">
        <v>16000</v>
      </c>
      <c r="M52" s="46">
        <v>16000</v>
      </c>
      <c r="N52" s="8">
        <v>0</v>
      </c>
      <c r="O52" s="8">
        <v>183378.78</v>
      </c>
      <c r="P52" s="8">
        <v>0</v>
      </c>
      <c r="Q52" s="8">
        <v>92355.46</v>
      </c>
      <c r="R52" s="8">
        <v>0</v>
      </c>
      <c r="S52" s="170">
        <v>0</v>
      </c>
    </row>
    <row r="53" spans="1:19" ht="38.25">
      <c r="A53" s="3"/>
      <c r="B53" s="138" t="s">
        <v>134</v>
      </c>
      <c r="C53" s="145" t="s">
        <v>135</v>
      </c>
      <c r="D53" s="30" t="s">
        <v>136</v>
      </c>
      <c r="E53" s="53">
        <v>40909</v>
      </c>
      <c r="F53" s="54">
        <v>41274</v>
      </c>
      <c r="G53" s="141" t="s">
        <v>43</v>
      </c>
      <c r="H53" s="49" t="s">
        <v>182</v>
      </c>
      <c r="I53" s="3"/>
      <c r="J53" s="39">
        <v>36000</v>
      </c>
      <c r="K53" s="142">
        <f t="shared" si="2"/>
        <v>32898.64</v>
      </c>
      <c r="L53" s="146">
        <v>0</v>
      </c>
      <c r="M53" s="171">
        <v>0</v>
      </c>
      <c r="N53" s="6">
        <v>0</v>
      </c>
      <c r="O53" s="6">
        <v>0</v>
      </c>
      <c r="P53" s="7">
        <v>0</v>
      </c>
      <c r="Q53" s="8">
        <v>32898.64</v>
      </c>
      <c r="R53" s="172">
        <v>0</v>
      </c>
      <c r="S53" s="170">
        <v>0</v>
      </c>
    </row>
    <row r="54" spans="1:19" ht="26.25" thickBot="1">
      <c r="A54" s="45"/>
      <c r="B54" s="143" t="s">
        <v>137</v>
      </c>
      <c r="C54" s="145" t="s">
        <v>138</v>
      </c>
      <c r="D54" s="30" t="s">
        <v>139</v>
      </c>
      <c r="E54" s="53">
        <v>40909</v>
      </c>
      <c r="F54" s="54">
        <v>41274</v>
      </c>
      <c r="G54" s="141" t="s">
        <v>140</v>
      </c>
      <c r="H54" s="49" t="s">
        <v>32</v>
      </c>
      <c r="I54" s="3"/>
      <c r="J54" s="39">
        <v>24000</v>
      </c>
      <c r="K54" s="147">
        <f t="shared" si="2"/>
        <v>24000</v>
      </c>
      <c r="L54" s="47">
        <v>24000</v>
      </c>
      <c r="M54" s="47">
        <v>24000</v>
      </c>
      <c r="N54" s="6">
        <v>0</v>
      </c>
      <c r="O54" s="6">
        <v>0</v>
      </c>
      <c r="P54" s="8">
        <v>0</v>
      </c>
      <c r="Q54" s="6">
        <v>0</v>
      </c>
      <c r="R54" s="10">
        <v>0</v>
      </c>
      <c r="S54" s="170">
        <v>0</v>
      </c>
    </row>
    <row r="55" spans="1:19" ht="13.5" thickBot="1">
      <c r="A55" s="3"/>
      <c r="B55" s="20"/>
      <c r="C55" s="34" t="s">
        <v>0</v>
      </c>
      <c r="D55" s="32"/>
      <c r="E55" s="18"/>
      <c r="F55" s="32"/>
      <c r="G55" s="59" t="s">
        <v>186</v>
      </c>
      <c r="H55" s="51" t="s">
        <v>187</v>
      </c>
      <c r="I55" s="3"/>
      <c r="J55" s="40">
        <f aca="true" t="shared" si="3" ref="J55:S55">SUM(J39:J54)</f>
        <v>4751000</v>
      </c>
      <c r="K55" s="148">
        <f t="shared" si="3"/>
        <v>4093732.39</v>
      </c>
      <c r="L55" s="21">
        <f t="shared" si="3"/>
        <v>322200</v>
      </c>
      <c r="M55" s="21">
        <f>SUM(M39:M54)</f>
        <v>322200</v>
      </c>
      <c r="N55" s="23">
        <f t="shared" si="3"/>
        <v>0</v>
      </c>
      <c r="O55" s="21">
        <f t="shared" si="3"/>
        <v>1086447.1300000001</v>
      </c>
      <c r="P55" s="21">
        <f t="shared" si="3"/>
        <v>150363</v>
      </c>
      <c r="Q55" s="21">
        <f t="shared" si="3"/>
        <v>1274496.2599999998</v>
      </c>
      <c r="R55" s="21">
        <f t="shared" si="3"/>
        <v>1260226</v>
      </c>
      <c r="S55" s="22">
        <f t="shared" si="3"/>
        <v>0</v>
      </c>
    </row>
    <row r="56" spans="1:19" ht="13.5" thickBot="1">
      <c r="A56" s="3"/>
      <c r="B56" s="3"/>
      <c r="C56" s="4"/>
      <c r="D56" s="4"/>
      <c r="E56" s="4"/>
      <c r="F56" s="4"/>
      <c r="G56" s="4"/>
      <c r="H56" s="4"/>
      <c r="I56" s="3"/>
      <c r="J56" s="12"/>
      <c r="K56" s="12"/>
      <c r="L56" s="12"/>
      <c r="M56" s="12"/>
      <c r="N56" s="9"/>
      <c r="O56" s="9"/>
      <c r="P56" s="9"/>
      <c r="Q56" s="9"/>
      <c r="R56" s="9"/>
      <c r="S56" s="3"/>
    </row>
    <row r="57" spans="2:19" ht="21" customHeight="1" thickBot="1">
      <c r="B57" s="1"/>
      <c r="C57" s="245" t="s">
        <v>27</v>
      </c>
      <c r="D57" s="246"/>
      <c r="E57" s="246"/>
      <c r="F57" s="247"/>
      <c r="G57" s="248">
        <v>4751000</v>
      </c>
      <c r="H57" s="249"/>
      <c r="I57" s="1"/>
      <c r="J57" s="1"/>
      <c r="K57" s="1"/>
      <c r="L57" s="1"/>
      <c r="M57" s="5"/>
      <c r="N57" s="5"/>
      <c r="O57" s="5"/>
      <c r="P57" s="5"/>
      <c r="Q57" s="5"/>
      <c r="R57" s="5"/>
      <c r="S57" s="1"/>
    </row>
    <row r="58" spans="2:19" ht="22.5" customHeight="1">
      <c r="B58" s="1"/>
      <c r="C58" s="250" t="s">
        <v>4</v>
      </c>
      <c r="D58" s="251"/>
      <c r="E58" s="251"/>
      <c r="F58" s="252"/>
      <c r="G58" s="253">
        <v>4093732.39</v>
      </c>
      <c r="H58" s="254">
        <v>3484957.42</v>
      </c>
      <c r="I58" s="1"/>
      <c r="J58" s="1"/>
      <c r="K58" s="1"/>
      <c r="L58" s="1"/>
      <c r="M58" s="5"/>
      <c r="N58" s="5"/>
      <c r="O58" s="5"/>
      <c r="P58" s="5"/>
      <c r="Q58" s="5"/>
      <c r="R58" s="5"/>
      <c r="S58" s="1"/>
    </row>
    <row r="59" spans="2:19" ht="18" customHeight="1">
      <c r="B59" s="1"/>
      <c r="C59" s="255" t="s">
        <v>5</v>
      </c>
      <c r="D59" s="256"/>
      <c r="E59" s="256"/>
      <c r="F59" s="257"/>
      <c r="G59" s="258">
        <v>0</v>
      </c>
      <c r="H59" s="259"/>
      <c r="I59" s="1"/>
      <c r="J59" s="1"/>
      <c r="K59" s="1"/>
      <c r="L59" s="1"/>
      <c r="M59" s="5"/>
      <c r="N59" s="5"/>
      <c r="O59" s="5"/>
      <c r="P59" s="5"/>
      <c r="Q59" s="5"/>
      <c r="R59" s="5"/>
      <c r="S59" s="1"/>
    </row>
    <row r="60" spans="2:19" ht="18.75" customHeight="1" thickBot="1">
      <c r="B60" s="1"/>
      <c r="C60" s="260" t="s">
        <v>6</v>
      </c>
      <c r="D60" s="261"/>
      <c r="E60" s="261"/>
      <c r="F60" s="262"/>
      <c r="G60" s="263">
        <v>0</v>
      </c>
      <c r="H60" s="264"/>
      <c r="I60" s="1"/>
      <c r="J60" s="1"/>
      <c r="K60" s="1"/>
      <c r="L60" s="1"/>
      <c r="M60" s="5"/>
      <c r="N60" s="5"/>
      <c r="O60" s="5"/>
      <c r="P60" s="5"/>
      <c r="Q60" s="5"/>
      <c r="R60" s="5"/>
      <c r="S60" s="1"/>
    </row>
    <row r="61" spans="2:19" ht="12.75">
      <c r="B61" s="1"/>
      <c r="C61" s="11"/>
      <c r="D61" s="11"/>
      <c r="E61" s="11"/>
      <c r="F61" s="11"/>
      <c r="G61" s="11"/>
      <c r="H61" s="11"/>
      <c r="I61" s="1"/>
      <c r="J61" s="1"/>
      <c r="K61" s="1"/>
      <c r="L61" s="1"/>
      <c r="M61" s="5"/>
      <c r="N61" s="5"/>
      <c r="O61" s="5"/>
      <c r="P61" s="5"/>
      <c r="Q61" s="5"/>
      <c r="R61" s="5"/>
      <c r="S61" s="1"/>
    </row>
    <row r="62" ht="12.75"/>
    <row r="63" spans="2:19" ht="15.75">
      <c r="B63" s="1"/>
      <c r="C63" s="14" t="s">
        <v>1</v>
      </c>
      <c r="D63" s="1"/>
      <c r="E63" s="1"/>
      <c r="F63" s="1"/>
      <c r="G63" s="1"/>
      <c r="H63" s="1"/>
      <c r="I63" s="1"/>
      <c r="J63" s="1"/>
      <c r="K63" s="52"/>
      <c r="L63" s="52"/>
      <c r="M63" s="5"/>
      <c r="N63" s="5"/>
      <c r="O63" s="5"/>
      <c r="P63" s="5"/>
      <c r="Q63" s="5"/>
      <c r="R63" s="5"/>
      <c r="S63" s="52"/>
    </row>
    <row r="64" spans="2:19" ht="12.75">
      <c r="B64" s="1"/>
      <c r="C64" s="16" t="s">
        <v>183</v>
      </c>
      <c r="D64" s="1"/>
      <c r="E64" s="1"/>
      <c r="F64" s="1"/>
      <c r="G64" s="1"/>
      <c r="H64" s="1"/>
      <c r="I64" s="1"/>
      <c r="J64" s="1"/>
      <c r="K64" s="52"/>
      <c r="L64" s="52"/>
      <c r="M64" s="5"/>
      <c r="N64" s="5"/>
      <c r="O64" s="5"/>
      <c r="P64" s="5"/>
      <c r="Q64" s="5"/>
      <c r="R64" s="5"/>
      <c r="S64" s="52"/>
    </row>
    <row r="65" spans="2:19" ht="13.5" thickBot="1">
      <c r="B65" s="1"/>
      <c r="C65" s="1"/>
      <c r="D65" s="1"/>
      <c r="E65" s="1"/>
      <c r="F65" s="1"/>
      <c r="G65" s="1"/>
      <c r="H65" s="1"/>
      <c r="I65" s="1"/>
      <c r="J65" s="1"/>
      <c r="K65" s="52"/>
      <c r="L65" s="52"/>
      <c r="M65" s="5"/>
      <c r="N65" s="5"/>
      <c r="O65" s="5"/>
      <c r="P65" s="5"/>
      <c r="Q65" s="5"/>
      <c r="R65" s="5"/>
      <c r="S65" s="52"/>
    </row>
    <row r="66" spans="2:19" ht="21" customHeight="1" thickBot="1">
      <c r="B66" s="229" t="s">
        <v>26</v>
      </c>
      <c r="C66" s="230"/>
      <c r="D66" s="230"/>
      <c r="E66" s="230"/>
      <c r="F66" s="230"/>
      <c r="G66" s="230"/>
      <c r="H66" s="231"/>
      <c r="I66" s="1"/>
      <c r="J66" s="36"/>
      <c r="K66" s="265" t="s">
        <v>19</v>
      </c>
      <c r="L66" s="266"/>
      <c r="M66" s="266"/>
      <c r="N66" s="266"/>
      <c r="O66" s="266"/>
      <c r="P66" s="266"/>
      <c r="Q66" s="266"/>
      <c r="R66" s="266"/>
      <c r="S66" s="267"/>
    </row>
    <row r="67" spans="2:19" ht="115.5" thickBot="1">
      <c r="B67" s="72" t="s">
        <v>7</v>
      </c>
      <c r="C67" s="73" t="s">
        <v>3</v>
      </c>
      <c r="D67" s="74" t="s">
        <v>17</v>
      </c>
      <c r="E67" s="75" t="s">
        <v>14</v>
      </c>
      <c r="F67" s="76" t="s">
        <v>8</v>
      </c>
      <c r="G67" s="77" t="s">
        <v>24</v>
      </c>
      <c r="H67" s="78" t="s">
        <v>25</v>
      </c>
      <c r="I67" s="15"/>
      <c r="J67" s="37" t="s">
        <v>20</v>
      </c>
      <c r="K67" s="25" t="s">
        <v>18</v>
      </c>
      <c r="L67" s="26" t="s">
        <v>15</v>
      </c>
      <c r="M67" s="28" t="s">
        <v>13</v>
      </c>
      <c r="N67" s="26" t="s">
        <v>28</v>
      </c>
      <c r="O67" s="25" t="s">
        <v>22</v>
      </c>
      <c r="P67" s="24" t="s">
        <v>23</v>
      </c>
      <c r="Q67" s="24" t="s">
        <v>10</v>
      </c>
      <c r="R67" s="24" t="s">
        <v>11</v>
      </c>
      <c r="S67" s="27" t="s">
        <v>12</v>
      </c>
    </row>
    <row r="68" spans="2:19" ht="39.75" customHeight="1">
      <c r="B68" s="62">
        <v>1</v>
      </c>
      <c r="C68" s="149" t="s">
        <v>142</v>
      </c>
      <c r="D68" s="179" t="s">
        <v>143</v>
      </c>
      <c r="E68" s="150">
        <v>40544</v>
      </c>
      <c r="F68" s="150">
        <v>41639</v>
      </c>
      <c r="G68" s="151" t="s">
        <v>144</v>
      </c>
      <c r="H68" s="152" t="s">
        <v>51</v>
      </c>
      <c r="I68" s="3"/>
      <c r="J68" s="153">
        <v>462001</v>
      </c>
      <c r="K68" s="178">
        <f>L68+N68+O68+P68+Q68+R68+S68</f>
        <v>408757.77</v>
      </c>
      <c r="L68" s="173">
        <f>M68</f>
        <v>59700</v>
      </c>
      <c r="M68" s="173">
        <v>59700</v>
      </c>
      <c r="N68" s="173">
        <f>O68+P68</f>
        <v>0</v>
      </c>
      <c r="O68" s="173">
        <v>0</v>
      </c>
      <c r="P68" s="154">
        <v>0</v>
      </c>
      <c r="Q68" s="154">
        <f>224706.9+107660.87+4726</f>
        <v>337093.77</v>
      </c>
      <c r="R68" s="154">
        <v>11964</v>
      </c>
      <c r="S68" s="155">
        <v>0</v>
      </c>
    </row>
    <row r="69" spans="2:19" ht="51">
      <c r="B69" s="63">
        <v>2</v>
      </c>
      <c r="C69" s="29" t="s">
        <v>145</v>
      </c>
      <c r="D69" s="180" t="s">
        <v>146</v>
      </c>
      <c r="E69" s="54">
        <v>40544</v>
      </c>
      <c r="F69" s="54">
        <v>41639</v>
      </c>
      <c r="G69" s="50" t="s">
        <v>77</v>
      </c>
      <c r="H69" s="49" t="s">
        <v>51</v>
      </c>
      <c r="I69" s="3"/>
      <c r="J69" s="56">
        <v>295000</v>
      </c>
      <c r="K69" s="190">
        <f aca="true" t="shared" si="4" ref="K69:K85">L69+N69+O69+P69+Q69+R69+S69</f>
        <v>292054.6</v>
      </c>
      <c r="L69" s="174">
        <f aca="true" t="shared" si="5" ref="L69:L85">M69</f>
        <v>35700</v>
      </c>
      <c r="M69" s="174">
        <v>35700</v>
      </c>
      <c r="N69" s="174">
        <f aca="true" t="shared" si="6" ref="N69:N85">O69+P69</f>
        <v>0</v>
      </c>
      <c r="O69" s="174">
        <v>0</v>
      </c>
      <c r="P69" s="8">
        <v>0</v>
      </c>
      <c r="Q69" s="8">
        <f>242716.6+13638</f>
        <v>256354.6</v>
      </c>
      <c r="R69" s="8">
        <v>0</v>
      </c>
      <c r="S69" s="55">
        <v>0</v>
      </c>
    </row>
    <row r="70" spans="1:19" ht="51">
      <c r="A70" s="3"/>
      <c r="B70" s="63">
        <v>3</v>
      </c>
      <c r="C70" s="140" t="s">
        <v>147</v>
      </c>
      <c r="D70" s="181" t="s">
        <v>181</v>
      </c>
      <c r="E70" s="54">
        <v>40544</v>
      </c>
      <c r="F70" s="54">
        <v>41274</v>
      </c>
      <c r="G70" s="156" t="s">
        <v>77</v>
      </c>
      <c r="H70" s="57" t="s">
        <v>51</v>
      </c>
      <c r="I70" s="3"/>
      <c r="J70" s="56">
        <v>277000</v>
      </c>
      <c r="K70" s="190">
        <f t="shared" si="4"/>
        <v>227095.94</v>
      </c>
      <c r="L70" s="174">
        <f t="shared" si="5"/>
        <v>12000</v>
      </c>
      <c r="M70" s="174">
        <v>12000</v>
      </c>
      <c r="N70" s="174">
        <f t="shared" si="6"/>
        <v>0</v>
      </c>
      <c r="O70" s="174">
        <v>0</v>
      </c>
      <c r="P70" s="8">
        <v>0</v>
      </c>
      <c r="Q70" s="8">
        <v>215095.94</v>
      </c>
      <c r="R70" s="8">
        <v>0</v>
      </c>
      <c r="S70" s="55">
        <v>0</v>
      </c>
    </row>
    <row r="71" spans="1:19" ht="38.25">
      <c r="A71" s="3"/>
      <c r="B71" s="63">
        <v>4</v>
      </c>
      <c r="C71" s="29" t="s">
        <v>148</v>
      </c>
      <c r="D71" s="180" t="s">
        <v>149</v>
      </c>
      <c r="E71" s="54">
        <v>40544</v>
      </c>
      <c r="F71" s="54">
        <v>41639</v>
      </c>
      <c r="G71" s="156" t="s">
        <v>58</v>
      </c>
      <c r="H71" s="57" t="s">
        <v>51</v>
      </c>
      <c r="I71" s="3"/>
      <c r="J71" s="56">
        <v>296999</v>
      </c>
      <c r="K71" s="190">
        <f t="shared" si="4"/>
        <v>276082.27</v>
      </c>
      <c r="L71" s="174">
        <f t="shared" si="5"/>
        <v>29700</v>
      </c>
      <c r="M71" s="174">
        <v>29700</v>
      </c>
      <c r="N71" s="174">
        <f t="shared" si="6"/>
        <v>0</v>
      </c>
      <c r="O71" s="174">
        <v>0</v>
      </c>
      <c r="P71" s="8">
        <v>0</v>
      </c>
      <c r="Q71" s="8">
        <f>139130.4+107251.87</f>
        <v>246382.27</v>
      </c>
      <c r="R71" s="8">
        <v>0</v>
      </c>
      <c r="S71" s="55">
        <v>0</v>
      </c>
    </row>
    <row r="72" spans="1:19" ht="38.25">
      <c r="A72" s="3"/>
      <c r="B72" s="63">
        <v>5</v>
      </c>
      <c r="C72" s="29" t="s">
        <v>150</v>
      </c>
      <c r="D72" s="180" t="s">
        <v>151</v>
      </c>
      <c r="E72" s="54">
        <v>40544</v>
      </c>
      <c r="F72" s="54">
        <v>41639</v>
      </c>
      <c r="G72" s="50" t="s">
        <v>77</v>
      </c>
      <c r="H72" s="49" t="s">
        <v>182</v>
      </c>
      <c r="I72" s="3"/>
      <c r="J72" s="56">
        <v>265000</v>
      </c>
      <c r="K72" s="190">
        <f t="shared" si="4"/>
        <v>228400.53999999998</v>
      </c>
      <c r="L72" s="174">
        <f t="shared" si="5"/>
        <v>0</v>
      </c>
      <c r="M72" s="174">
        <v>0</v>
      </c>
      <c r="N72" s="174">
        <v>0</v>
      </c>
      <c r="O72" s="174">
        <v>30480</v>
      </c>
      <c r="P72" s="8">
        <v>0</v>
      </c>
      <c r="Q72" s="8">
        <f>169117.11+28803.43</f>
        <v>197920.53999999998</v>
      </c>
      <c r="R72" s="8">
        <v>0</v>
      </c>
      <c r="S72" s="55">
        <v>0</v>
      </c>
    </row>
    <row r="73" spans="1:19" ht="63.75">
      <c r="A73" s="3"/>
      <c r="B73" s="63">
        <v>6</v>
      </c>
      <c r="C73" s="29" t="s">
        <v>152</v>
      </c>
      <c r="D73" s="180" t="s">
        <v>153</v>
      </c>
      <c r="E73" s="54">
        <v>40544</v>
      </c>
      <c r="F73" s="54">
        <v>41639</v>
      </c>
      <c r="G73" s="50" t="s">
        <v>35</v>
      </c>
      <c r="H73" s="49" t="s">
        <v>51</v>
      </c>
      <c r="I73" s="3"/>
      <c r="J73" s="56">
        <v>260000</v>
      </c>
      <c r="K73" s="190">
        <f t="shared" si="4"/>
        <v>221366.29</v>
      </c>
      <c r="L73" s="174">
        <f t="shared" si="5"/>
        <v>35700</v>
      </c>
      <c r="M73" s="174">
        <v>35700</v>
      </c>
      <c r="N73" s="174">
        <f t="shared" si="6"/>
        <v>0</v>
      </c>
      <c r="O73" s="174">
        <v>0</v>
      </c>
      <c r="P73" s="8">
        <v>0</v>
      </c>
      <c r="Q73" s="8">
        <f>119640.3+48082.99+17943</f>
        <v>185666.29</v>
      </c>
      <c r="R73" s="8">
        <v>0</v>
      </c>
      <c r="S73" s="55">
        <v>0</v>
      </c>
    </row>
    <row r="74" spans="1:19" ht="38.25">
      <c r="A74" s="3"/>
      <c r="B74" s="63">
        <v>7</v>
      </c>
      <c r="C74" s="29" t="s">
        <v>154</v>
      </c>
      <c r="D74" s="181" t="s">
        <v>155</v>
      </c>
      <c r="E74" s="54">
        <v>40544</v>
      </c>
      <c r="F74" s="54">
        <v>41274</v>
      </c>
      <c r="G74" s="156" t="s">
        <v>43</v>
      </c>
      <c r="H74" s="57" t="s">
        <v>182</v>
      </c>
      <c r="I74" s="3"/>
      <c r="J74" s="56">
        <v>300000</v>
      </c>
      <c r="K74" s="190">
        <f t="shared" si="4"/>
        <v>265761.24</v>
      </c>
      <c r="L74" s="174">
        <f t="shared" si="5"/>
        <v>0</v>
      </c>
      <c r="M74" s="174">
        <v>0</v>
      </c>
      <c r="N74" s="174">
        <v>0</v>
      </c>
      <c r="O74" s="174">
        <v>26951</v>
      </c>
      <c r="P74" s="8">
        <v>0</v>
      </c>
      <c r="Q74" s="8">
        <v>233810.24</v>
      </c>
      <c r="R74" s="8">
        <v>5000</v>
      </c>
      <c r="S74" s="55">
        <v>0</v>
      </c>
    </row>
    <row r="75" spans="1:19" ht="51">
      <c r="A75" s="3"/>
      <c r="B75" s="63">
        <v>8</v>
      </c>
      <c r="C75" s="29" t="s">
        <v>156</v>
      </c>
      <c r="D75" s="181" t="s">
        <v>157</v>
      </c>
      <c r="E75" s="54">
        <v>40544</v>
      </c>
      <c r="F75" s="54">
        <v>41639</v>
      </c>
      <c r="G75" s="50" t="s">
        <v>50</v>
      </c>
      <c r="H75" s="57" t="s">
        <v>182</v>
      </c>
      <c r="I75" s="3"/>
      <c r="J75" s="56">
        <v>400000</v>
      </c>
      <c r="K75" s="190">
        <f t="shared" si="4"/>
        <v>363336</v>
      </c>
      <c r="L75" s="174">
        <f t="shared" si="5"/>
        <v>0</v>
      </c>
      <c r="M75" s="174">
        <v>0</v>
      </c>
      <c r="N75" s="174">
        <f t="shared" si="6"/>
        <v>0</v>
      </c>
      <c r="O75" s="174">
        <v>0</v>
      </c>
      <c r="P75" s="8">
        <v>0</v>
      </c>
      <c r="Q75" s="8">
        <v>358336</v>
      </c>
      <c r="R75" s="8">
        <v>5000</v>
      </c>
      <c r="S75" s="55">
        <v>0</v>
      </c>
    </row>
    <row r="76" spans="1:19" ht="38.25">
      <c r="A76" s="3"/>
      <c r="B76" s="63">
        <v>9</v>
      </c>
      <c r="C76" s="140" t="s">
        <v>158</v>
      </c>
      <c r="D76" s="181" t="s">
        <v>159</v>
      </c>
      <c r="E76" s="54">
        <v>40544</v>
      </c>
      <c r="F76" s="54">
        <v>41274</v>
      </c>
      <c r="G76" s="156" t="s">
        <v>140</v>
      </c>
      <c r="H76" s="57" t="s">
        <v>182</v>
      </c>
      <c r="I76" s="3"/>
      <c r="J76" s="56">
        <v>162000</v>
      </c>
      <c r="K76" s="190">
        <f t="shared" si="4"/>
        <v>101107</v>
      </c>
      <c r="L76" s="174">
        <f t="shared" si="5"/>
        <v>0</v>
      </c>
      <c r="M76" s="174">
        <v>0</v>
      </c>
      <c r="N76" s="174">
        <f t="shared" si="6"/>
        <v>0</v>
      </c>
      <c r="O76" s="174">
        <v>0</v>
      </c>
      <c r="P76" s="8">
        <v>0</v>
      </c>
      <c r="Q76" s="8">
        <v>101107</v>
      </c>
      <c r="R76" s="8">
        <v>0</v>
      </c>
      <c r="S76" s="55">
        <v>0</v>
      </c>
    </row>
    <row r="77" spans="1:19" ht="18" customHeight="1">
      <c r="A77" s="3"/>
      <c r="B77" s="63">
        <v>10</v>
      </c>
      <c r="C77" s="140" t="s">
        <v>160</v>
      </c>
      <c r="D77" s="180" t="s">
        <v>161</v>
      </c>
      <c r="E77" s="54">
        <v>40544</v>
      </c>
      <c r="F77" s="54">
        <v>41639</v>
      </c>
      <c r="G77" s="156" t="s">
        <v>58</v>
      </c>
      <c r="H77" s="57" t="s">
        <v>182</v>
      </c>
      <c r="I77" s="3"/>
      <c r="J77" s="56">
        <v>247000</v>
      </c>
      <c r="K77" s="190">
        <f t="shared" si="4"/>
        <v>184287.76</v>
      </c>
      <c r="L77" s="174">
        <f t="shared" si="5"/>
        <v>0</v>
      </c>
      <c r="M77" s="174">
        <v>0</v>
      </c>
      <c r="N77" s="174">
        <f t="shared" si="6"/>
        <v>0</v>
      </c>
      <c r="O77" s="174">
        <v>0</v>
      </c>
      <c r="P77" s="8">
        <v>0</v>
      </c>
      <c r="Q77" s="8">
        <f>146198.54+16408.22+3681</f>
        <v>166287.76</v>
      </c>
      <c r="R77" s="8">
        <v>18000</v>
      </c>
      <c r="S77" s="55">
        <v>0</v>
      </c>
    </row>
    <row r="78" spans="1:19" ht="38.25">
      <c r="A78" s="3"/>
      <c r="B78" s="63">
        <v>11</v>
      </c>
      <c r="C78" s="140" t="s">
        <v>162</v>
      </c>
      <c r="D78" s="180" t="s">
        <v>163</v>
      </c>
      <c r="E78" s="54">
        <v>40179</v>
      </c>
      <c r="F78" s="54">
        <v>41639</v>
      </c>
      <c r="G78" s="156" t="s">
        <v>58</v>
      </c>
      <c r="H78" s="57" t="s">
        <v>182</v>
      </c>
      <c r="I78" s="3"/>
      <c r="J78" s="56">
        <v>120000</v>
      </c>
      <c r="K78" s="190">
        <f t="shared" si="4"/>
        <v>118291.48</v>
      </c>
      <c r="L78" s="174">
        <f t="shared" si="5"/>
        <v>0</v>
      </c>
      <c r="M78" s="174">
        <v>0</v>
      </c>
      <c r="N78" s="174">
        <v>0</v>
      </c>
      <c r="O78" s="174">
        <v>49890.7</v>
      </c>
      <c r="P78" s="8">
        <v>0</v>
      </c>
      <c r="Q78" s="8">
        <f>55717.5+12683.28</f>
        <v>68400.78</v>
      </c>
      <c r="R78" s="8">
        <v>0</v>
      </c>
      <c r="S78" s="55">
        <v>0</v>
      </c>
    </row>
    <row r="79" spans="1:19" ht="38.25">
      <c r="A79" s="3"/>
      <c r="B79" s="63">
        <v>12</v>
      </c>
      <c r="C79" s="140" t="s">
        <v>164</v>
      </c>
      <c r="D79" s="180" t="s">
        <v>165</v>
      </c>
      <c r="E79" s="54">
        <v>40909</v>
      </c>
      <c r="F79" s="54">
        <v>42004</v>
      </c>
      <c r="G79" s="156" t="s">
        <v>166</v>
      </c>
      <c r="H79" s="57" t="s">
        <v>40</v>
      </c>
      <c r="I79" s="3"/>
      <c r="J79" s="56">
        <v>300000</v>
      </c>
      <c r="K79" s="190">
        <f t="shared" si="4"/>
        <v>271149.41000000003</v>
      </c>
      <c r="L79" s="174">
        <f t="shared" si="5"/>
        <v>83400</v>
      </c>
      <c r="M79" s="174">
        <v>83400</v>
      </c>
      <c r="N79" s="174">
        <v>0</v>
      </c>
      <c r="O79" s="174">
        <v>37020</v>
      </c>
      <c r="P79" s="8">
        <v>12000</v>
      </c>
      <c r="Q79" s="8">
        <f>115080.2+13649.21</f>
        <v>128729.41</v>
      </c>
      <c r="R79" s="8">
        <v>10000</v>
      </c>
      <c r="S79" s="55">
        <v>0</v>
      </c>
    </row>
    <row r="80" spans="1:19" ht="51">
      <c r="A80" s="3"/>
      <c r="B80" s="157">
        <v>13</v>
      </c>
      <c r="C80" s="140" t="s">
        <v>167</v>
      </c>
      <c r="D80" s="180" t="s">
        <v>168</v>
      </c>
      <c r="E80" s="54">
        <v>40909</v>
      </c>
      <c r="F80" s="54">
        <v>42004</v>
      </c>
      <c r="G80" s="156" t="s">
        <v>77</v>
      </c>
      <c r="H80" s="57" t="s">
        <v>47</v>
      </c>
      <c r="I80" s="3"/>
      <c r="J80" s="56">
        <v>300000</v>
      </c>
      <c r="K80" s="190">
        <f t="shared" si="4"/>
        <v>276721.48</v>
      </c>
      <c r="L80" s="174">
        <f t="shared" si="5"/>
        <v>59400</v>
      </c>
      <c r="M80" s="174">
        <v>59400</v>
      </c>
      <c r="N80" s="174">
        <v>0</v>
      </c>
      <c r="O80" s="174">
        <v>14864</v>
      </c>
      <c r="P80" s="8">
        <v>0</v>
      </c>
      <c r="Q80" s="8">
        <f>192169.8+6119.68+4168</f>
        <v>202457.47999999998</v>
      </c>
      <c r="R80" s="8">
        <v>0</v>
      </c>
      <c r="S80" s="55">
        <v>0</v>
      </c>
    </row>
    <row r="81" spans="1:19" ht="51">
      <c r="A81" s="3"/>
      <c r="B81" s="157">
        <v>14</v>
      </c>
      <c r="C81" s="140" t="s">
        <v>169</v>
      </c>
      <c r="D81" s="180" t="s">
        <v>170</v>
      </c>
      <c r="E81" s="54">
        <v>40909</v>
      </c>
      <c r="F81" s="54">
        <v>42004</v>
      </c>
      <c r="G81" s="156" t="s">
        <v>58</v>
      </c>
      <c r="H81" s="57" t="s">
        <v>51</v>
      </c>
      <c r="I81" s="3"/>
      <c r="J81" s="56">
        <v>149000</v>
      </c>
      <c r="K81" s="190">
        <f t="shared" si="4"/>
        <v>130714.76</v>
      </c>
      <c r="L81" s="174">
        <f t="shared" si="5"/>
        <v>22355</v>
      </c>
      <c r="M81" s="174">
        <v>22355</v>
      </c>
      <c r="N81" s="174">
        <f t="shared" si="6"/>
        <v>0</v>
      </c>
      <c r="O81" s="174">
        <v>0</v>
      </c>
      <c r="P81" s="8">
        <v>0</v>
      </c>
      <c r="Q81" s="8">
        <f>99629.9+5203.86+3526</f>
        <v>108359.76</v>
      </c>
      <c r="R81" s="8">
        <v>0</v>
      </c>
      <c r="S81" s="55">
        <v>0</v>
      </c>
    </row>
    <row r="82" spans="1:19" ht="38.25">
      <c r="A82" s="3"/>
      <c r="B82" s="63">
        <v>15</v>
      </c>
      <c r="C82" s="140" t="s">
        <v>171</v>
      </c>
      <c r="D82" s="180" t="s">
        <v>172</v>
      </c>
      <c r="E82" s="54">
        <v>40544</v>
      </c>
      <c r="F82" s="54">
        <v>41639</v>
      </c>
      <c r="G82" s="156" t="s">
        <v>58</v>
      </c>
      <c r="H82" s="57" t="s">
        <v>182</v>
      </c>
      <c r="I82" s="3"/>
      <c r="J82" s="56">
        <v>592000</v>
      </c>
      <c r="K82" s="190">
        <f t="shared" si="4"/>
        <v>550638.6</v>
      </c>
      <c r="L82" s="174">
        <f t="shared" si="5"/>
        <v>0</v>
      </c>
      <c r="M82" s="174">
        <v>0</v>
      </c>
      <c r="N82" s="174">
        <f t="shared" si="6"/>
        <v>0</v>
      </c>
      <c r="O82" s="174">
        <v>0</v>
      </c>
      <c r="P82" s="8">
        <v>0</v>
      </c>
      <c r="Q82" s="8">
        <v>550638.6</v>
      </c>
      <c r="R82" s="8">
        <v>0</v>
      </c>
      <c r="S82" s="55">
        <v>0</v>
      </c>
    </row>
    <row r="83" spans="1:19" ht="38.25">
      <c r="A83" s="3"/>
      <c r="B83" s="157">
        <v>16</v>
      </c>
      <c r="C83" s="158" t="s">
        <v>173</v>
      </c>
      <c r="D83" s="182" t="s">
        <v>174</v>
      </c>
      <c r="E83" s="159">
        <v>40909</v>
      </c>
      <c r="F83" s="159">
        <v>41639</v>
      </c>
      <c r="G83" s="160" t="s">
        <v>35</v>
      </c>
      <c r="H83" s="161" t="s">
        <v>51</v>
      </c>
      <c r="I83" s="3"/>
      <c r="J83" s="56">
        <v>187000</v>
      </c>
      <c r="K83" s="190">
        <f t="shared" si="4"/>
        <v>175859.34</v>
      </c>
      <c r="L83" s="174">
        <f t="shared" si="5"/>
        <v>12000</v>
      </c>
      <c r="M83" s="175">
        <v>12000</v>
      </c>
      <c r="N83" s="174">
        <v>0</v>
      </c>
      <c r="O83" s="175">
        <v>0</v>
      </c>
      <c r="P83" s="10">
        <v>17268</v>
      </c>
      <c r="Q83" s="10">
        <f>72452.4+74138.94</f>
        <v>146591.34</v>
      </c>
      <c r="R83" s="10">
        <v>0</v>
      </c>
      <c r="S83" s="162">
        <v>0</v>
      </c>
    </row>
    <row r="84" spans="1:19" ht="38.25">
      <c r="A84" s="3"/>
      <c r="B84" s="157">
        <v>17</v>
      </c>
      <c r="C84" s="158" t="s">
        <v>175</v>
      </c>
      <c r="D84" s="182" t="s">
        <v>176</v>
      </c>
      <c r="E84" s="159">
        <v>40909</v>
      </c>
      <c r="F84" s="159">
        <v>42004</v>
      </c>
      <c r="G84" s="163" t="s">
        <v>58</v>
      </c>
      <c r="H84" s="161" t="s">
        <v>51</v>
      </c>
      <c r="I84" s="3"/>
      <c r="J84" s="56">
        <v>150000</v>
      </c>
      <c r="K84" s="190">
        <f t="shared" si="4"/>
        <v>136696.2</v>
      </c>
      <c r="L84" s="174">
        <f t="shared" si="5"/>
        <v>29700</v>
      </c>
      <c r="M84" s="175">
        <v>29700</v>
      </c>
      <c r="N84" s="174">
        <v>0</v>
      </c>
      <c r="O84" s="175">
        <v>22177</v>
      </c>
      <c r="P84" s="10">
        <v>0</v>
      </c>
      <c r="Q84" s="10">
        <f>80086.2+4733</f>
        <v>84819.2</v>
      </c>
      <c r="R84" s="10">
        <v>0</v>
      </c>
      <c r="S84" s="162">
        <v>0</v>
      </c>
    </row>
    <row r="85" spans="1:19" ht="39" thickBot="1">
      <c r="A85" s="3"/>
      <c r="B85" s="157">
        <v>18</v>
      </c>
      <c r="C85" s="158" t="s">
        <v>177</v>
      </c>
      <c r="D85" s="183" t="s">
        <v>178</v>
      </c>
      <c r="E85" s="159">
        <v>40909</v>
      </c>
      <c r="F85" s="159">
        <v>41274</v>
      </c>
      <c r="G85" s="160" t="s">
        <v>58</v>
      </c>
      <c r="H85" s="161" t="s">
        <v>182</v>
      </c>
      <c r="I85" s="3"/>
      <c r="J85" s="56">
        <v>120000</v>
      </c>
      <c r="K85" s="192">
        <f t="shared" si="4"/>
        <v>109483.5</v>
      </c>
      <c r="L85" s="174">
        <f t="shared" si="5"/>
        <v>0</v>
      </c>
      <c r="M85" s="176">
        <v>0</v>
      </c>
      <c r="N85" s="174">
        <f t="shared" si="6"/>
        <v>0</v>
      </c>
      <c r="O85" s="176">
        <v>0</v>
      </c>
      <c r="P85" s="164">
        <v>0</v>
      </c>
      <c r="Q85" s="164">
        <v>109483.5</v>
      </c>
      <c r="R85" s="164">
        <v>0</v>
      </c>
      <c r="S85" s="165">
        <v>0</v>
      </c>
    </row>
    <row r="86" spans="1:19" ht="13.5" thickBot="1">
      <c r="A86" s="3"/>
      <c r="B86" s="166"/>
      <c r="C86" s="32" t="s">
        <v>0</v>
      </c>
      <c r="D86" s="32"/>
      <c r="E86" s="32"/>
      <c r="F86" s="32"/>
      <c r="G86" s="209" t="s">
        <v>179</v>
      </c>
      <c r="H86" s="210" t="s">
        <v>180</v>
      </c>
      <c r="I86" s="3"/>
      <c r="J86" s="40">
        <f>SUM(J68:J85)</f>
        <v>4883000</v>
      </c>
      <c r="K86" s="212">
        <f aca="true" t="shared" si="7" ref="K86:S86">SUM(K68:K85)</f>
        <v>4337804.18</v>
      </c>
      <c r="L86" s="40">
        <f t="shared" si="7"/>
        <v>379655</v>
      </c>
      <c r="M86" s="40">
        <f t="shared" si="7"/>
        <v>379655</v>
      </c>
      <c r="N86" s="40">
        <f t="shared" si="7"/>
        <v>0</v>
      </c>
      <c r="O86" s="40">
        <f t="shared" si="7"/>
        <v>181382.7</v>
      </c>
      <c r="P86" s="40">
        <f t="shared" si="7"/>
        <v>29268</v>
      </c>
      <c r="Q86" s="40">
        <f t="shared" si="7"/>
        <v>3697534.48</v>
      </c>
      <c r="R86" s="40">
        <f t="shared" si="7"/>
        <v>49964</v>
      </c>
      <c r="S86" s="40">
        <f t="shared" si="7"/>
        <v>0</v>
      </c>
    </row>
    <row r="87" spans="2:19" ht="13.5" thickBot="1">
      <c r="B87" s="3"/>
      <c r="C87" s="4"/>
      <c r="D87" s="4"/>
      <c r="E87" s="4"/>
      <c r="F87" s="4"/>
      <c r="G87" s="4"/>
      <c r="H87" s="4"/>
      <c r="I87" s="3"/>
      <c r="J87" s="12"/>
      <c r="K87" s="9"/>
      <c r="L87" s="9"/>
      <c r="M87" s="9"/>
      <c r="N87" s="9"/>
      <c r="O87" s="9"/>
      <c r="P87" s="9"/>
      <c r="Q87" s="9"/>
      <c r="R87" s="9"/>
      <c r="S87" s="44"/>
    </row>
    <row r="88" spans="2:19" ht="21" customHeight="1" thickBot="1">
      <c r="B88" s="1"/>
      <c r="C88" s="268" t="s">
        <v>27</v>
      </c>
      <c r="D88" s="269"/>
      <c r="E88" s="270"/>
      <c r="F88" s="271">
        <v>4883000</v>
      </c>
      <c r="G88" s="272"/>
      <c r="H88" s="169"/>
      <c r="I88" s="1"/>
      <c r="J88" s="1"/>
      <c r="K88" s="52"/>
      <c r="L88" s="52"/>
      <c r="M88" s="5"/>
      <c r="N88" s="5"/>
      <c r="O88" s="5"/>
      <c r="P88" s="5"/>
      <c r="Q88" s="5"/>
      <c r="R88" s="5"/>
      <c r="S88" s="52"/>
    </row>
    <row r="89" spans="2:19" ht="19.5" customHeight="1" thickBot="1">
      <c r="B89" s="1"/>
      <c r="C89" s="273" t="s">
        <v>4</v>
      </c>
      <c r="D89" s="274"/>
      <c r="E89" s="275"/>
      <c r="F89" s="271">
        <f>K86</f>
        <v>4337804.18</v>
      </c>
      <c r="G89" s="272"/>
      <c r="H89" s="169"/>
      <c r="I89" s="1"/>
      <c r="J89" s="1"/>
      <c r="K89" s="52"/>
      <c r="L89" s="52"/>
      <c r="M89" s="5"/>
      <c r="N89" s="5"/>
      <c r="O89" s="5"/>
      <c r="P89" s="5"/>
      <c r="Q89" s="5"/>
      <c r="R89" s="5"/>
      <c r="S89" s="52"/>
    </row>
    <row r="90" spans="2:19" ht="19.5" customHeight="1" thickBot="1">
      <c r="B90" s="1"/>
      <c r="C90" s="268" t="s">
        <v>5</v>
      </c>
      <c r="D90" s="269"/>
      <c r="E90" s="270"/>
      <c r="F90" s="271">
        <v>0</v>
      </c>
      <c r="G90" s="272"/>
      <c r="H90" s="169"/>
      <c r="I90" s="1"/>
      <c r="J90" s="1"/>
      <c r="K90" s="52"/>
      <c r="L90" s="52"/>
      <c r="M90" s="5"/>
      <c r="N90" s="5"/>
      <c r="O90" s="5"/>
      <c r="P90" s="5"/>
      <c r="Q90" s="5"/>
      <c r="R90" s="5"/>
      <c r="S90" s="52"/>
    </row>
    <row r="91" spans="2:19" ht="21" customHeight="1" thickBot="1">
      <c r="B91" s="1"/>
      <c r="C91" s="276" t="s">
        <v>6</v>
      </c>
      <c r="D91" s="277"/>
      <c r="E91" s="278"/>
      <c r="F91" s="279">
        <v>0</v>
      </c>
      <c r="G91" s="280"/>
      <c r="H91" s="169"/>
      <c r="I91" s="1"/>
      <c r="J91" s="1"/>
      <c r="K91" s="52"/>
      <c r="L91" s="52"/>
      <c r="M91" s="5"/>
      <c r="N91" s="5"/>
      <c r="O91" s="5"/>
      <c r="P91" s="5"/>
      <c r="Q91" s="5"/>
      <c r="R91" s="5"/>
      <c r="S91" s="52"/>
    </row>
    <row r="92" spans="2:19" ht="12.75">
      <c r="B92" s="1"/>
      <c r="C92" s="11"/>
      <c r="D92" s="11"/>
      <c r="E92" s="11"/>
      <c r="F92" s="11"/>
      <c r="G92" s="11"/>
      <c r="H92" s="11"/>
      <c r="I92" s="1"/>
      <c r="J92" s="1"/>
      <c r="K92" s="52"/>
      <c r="L92" s="52"/>
      <c r="M92" s="5"/>
      <c r="N92" s="5"/>
      <c r="O92" s="5"/>
      <c r="P92" s="5"/>
      <c r="Q92" s="5"/>
      <c r="R92" s="5"/>
      <c r="S92" s="52"/>
    </row>
    <row r="93" ht="12.75"/>
    <row r="94" spans="2:19" ht="26.25">
      <c r="B94" s="1"/>
      <c r="C94" s="14" t="s">
        <v>1</v>
      </c>
      <c r="D94" s="14"/>
      <c r="E94" s="14"/>
      <c r="F94" s="14"/>
      <c r="G94" s="14"/>
      <c r="H94" s="14"/>
      <c r="I94" s="2"/>
      <c r="J94" s="2"/>
      <c r="K94" s="2"/>
      <c r="L94" s="2"/>
      <c r="M94" s="13"/>
      <c r="N94" s="5"/>
      <c r="O94" s="5"/>
      <c r="P94" s="5"/>
      <c r="Q94" s="5"/>
      <c r="R94" s="5"/>
      <c r="S94" s="1"/>
    </row>
    <row r="95" spans="2:19" ht="12.75">
      <c r="B95" s="1"/>
      <c r="C95" s="16"/>
      <c r="D95" s="16"/>
      <c r="E95" s="16"/>
      <c r="F95" s="16"/>
      <c r="G95" s="16"/>
      <c r="H95" s="16"/>
      <c r="I95" s="2"/>
      <c r="J95" s="2"/>
      <c r="K95" s="2"/>
      <c r="L95" s="2"/>
      <c r="M95" s="5"/>
      <c r="N95" s="5"/>
      <c r="O95" s="5"/>
      <c r="P95" s="5"/>
      <c r="Q95" s="5"/>
      <c r="R95" s="5"/>
      <c r="S95" s="1"/>
    </row>
    <row r="96" spans="2:19" ht="13.5" thickBot="1">
      <c r="B96" s="1"/>
      <c r="C96" s="1"/>
      <c r="D96" s="1"/>
      <c r="E96" s="17"/>
      <c r="F96" s="17"/>
      <c r="G96" s="17"/>
      <c r="H96" s="17"/>
      <c r="I96" s="2"/>
      <c r="J96" s="2"/>
      <c r="K96" s="2"/>
      <c r="L96" s="2"/>
      <c r="M96" s="5"/>
      <c r="N96" s="5"/>
      <c r="O96" s="5"/>
      <c r="P96" s="5"/>
      <c r="Q96" s="5"/>
      <c r="R96" s="5"/>
      <c r="S96" s="1"/>
    </row>
    <row r="97" spans="2:19" ht="21.75" customHeight="1" thickBot="1">
      <c r="B97" s="281" t="s">
        <v>26</v>
      </c>
      <c r="C97" s="282"/>
      <c r="D97" s="282"/>
      <c r="E97" s="282"/>
      <c r="F97" s="282"/>
      <c r="G97" s="282"/>
      <c r="H97" s="283"/>
      <c r="I97" s="1"/>
      <c r="J97" s="36"/>
      <c r="K97" s="226" t="s">
        <v>19</v>
      </c>
      <c r="L97" s="284"/>
      <c r="M97" s="284"/>
      <c r="N97" s="284"/>
      <c r="O97" s="284"/>
      <c r="P97" s="284"/>
      <c r="Q97" s="284"/>
      <c r="R97" s="284"/>
      <c r="S97" s="285"/>
    </row>
    <row r="98" spans="1:19" ht="115.5" thickBot="1">
      <c r="A98" s="3"/>
      <c r="B98" s="60" t="s">
        <v>7</v>
      </c>
      <c r="C98" s="61" t="s">
        <v>3</v>
      </c>
      <c r="D98" s="35" t="s">
        <v>17</v>
      </c>
      <c r="E98" s="19" t="s">
        <v>14</v>
      </c>
      <c r="F98" s="31" t="s">
        <v>8</v>
      </c>
      <c r="G98" s="58" t="s">
        <v>24</v>
      </c>
      <c r="H98" s="33" t="s">
        <v>25</v>
      </c>
      <c r="I98" s="15"/>
      <c r="J98" s="37" t="s">
        <v>20</v>
      </c>
      <c r="K98" s="25" t="s">
        <v>18</v>
      </c>
      <c r="L98" s="26" t="s">
        <v>15</v>
      </c>
      <c r="M98" s="28" t="s">
        <v>13</v>
      </c>
      <c r="N98" s="26" t="s">
        <v>28</v>
      </c>
      <c r="O98" s="25" t="s">
        <v>22</v>
      </c>
      <c r="P98" s="24" t="s">
        <v>23</v>
      </c>
      <c r="Q98" s="24" t="s">
        <v>10</v>
      </c>
      <c r="R98" s="24" t="s">
        <v>11</v>
      </c>
      <c r="S98" s="27" t="s">
        <v>12</v>
      </c>
    </row>
    <row r="99" spans="1:19" ht="25.5">
      <c r="A99" s="3"/>
      <c r="B99" s="87">
        <v>1</v>
      </c>
      <c r="C99" s="88" t="s">
        <v>29</v>
      </c>
      <c r="D99" s="117" t="s">
        <v>30</v>
      </c>
      <c r="E99" s="118" t="s">
        <v>189</v>
      </c>
      <c r="F99" s="119" t="s">
        <v>190</v>
      </c>
      <c r="G99" s="121" t="s">
        <v>31</v>
      </c>
      <c r="H99" s="123" t="s">
        <v>32</v>
      </c>
      <c r="I99" s="86"/>
      <c r="J99" s="136">
        <v>467000</v>
      </c>
      <c r="K99" s="177">
        <f>M99+N99+O99+P99+Q99+R99+S99</f>
        <v>432563.38</v>
      </c>
      <c r="L99" s="89">
        <v>58000</v>
      </c>
      <c r="M99" s="89">
        <v>58000</v>
      </c>
      <c r="N99" s="90">
        <v>0</v>
      </c>
      <c r="O99" s="90">
        <v>254231</v>
      </c>
      <c r="P99" s="90">
        <v>12699</v>
      </c>
      <c r="Q99" s="90">
        <v>107633.38</v>
      </c>
      <c r="R99" s="90">
        <v>0</v>
      </c>
      <c r="S99" s="90">
        <v>0</v>
      </c>
    </row>
    <row r="100" spans="1:19" ht="25.5">
      <c r="A100" s="3"/>
      <c r="B100" s="91">
        <v>2</v>
      </c>
      <c r="C100" s="125" t="s">
        <v>33</v>
      </c>
      <c r="D100" s="126" t="s">
        <v>34</v>
      </c>
      <c r="E100" s="118" t="s">
        <v>189</v>
      </c>
      <c r="F100" s="120" t="s">
        <v>191</v>
      </c>
      <c r="G100" s="122" t="s">
        <v>35</v>
      </c>
      <c r="H100" s="124" t="s">
        <v>36</v>
      </c>
      <c r="I100" s="86"/>
      <c r="J100" s="137">
        <v>312000</v>
      </c>
      <c r="K100" s="177">
        <f aca="true" t="shared" si="8" ref="K100:K117">M100+N100+O100+P100+Q100+R100+S100</f>
        <v>306554.53</v>
      </c>
      <c r="L100" s="93">
        <v>0</v>
      </c>
      <c r="M100" s="93">
        <v>0</v>
      </c>
      <c r="N100" s="90">
        <v>0</v>
      </c>
      <c r="O100" s="90">
        <v>99840</v>
      </c>
      <c r="P100" s="90">
        <v>0</v>
      </c>
      <c r="Q100" s="90">
        <v>160094.53</v>
      </c>
      <c r="R100" s="90">
        <v>46620</v>
      </c>
      <c r="S100" s="90">
        <v>0</v>
      </c>
    </row>
    <row r="101" spans="1:19" ht="25.5">
      <c r="A101" s="3"/>
      <c r="B101" s="91">
        <v>3</v>
      </c>
      <c r="C101" s="125" t="s">
        <v>37</v>
      </c>
      <c r="D101" s="126" t="s">
        <v>38</v>
      </c>
      <c r="E101" s="118" t="s">
        <v>189</v>
      </c>
      <c r="F101" s="120" t="s">
        <v>192</v>
      </c>
      <c r="G101" s="122" t="s">
        <v>39</v>
      </c>
      <c r="H101" s="124" t="s">
        <v>40</v>
      </c>
      <c r="I101" s="86"/>
      <c r="J101" s="137">
        <v>218000</v>
      </c>
      <c r="K101" s="177">
        <f t="shared" si="8"/>
        <v>217977.91</v>
      </c>
      <c r="L101" s="93">
        <v>63000</v>
      </c>
      <c r="M101" s="93">
        <v>63000</v>
      </c>
      <c r="N101" s="90">
        <v>0</v>
      </c>
      <c r="O101" s="94">
        <v>690</v>
      </c>
      <c r="P101" s="90">
        <v>0</v>
      </c>
      <c r="Q101" s="94">
        <v>154287.91</v>
      </c>
      <c r="R101" s="94">
        <v>0</v>
      </c>
      <c r="S101" s="90">
        <v>0</v>
      </c>
    </row>
    <row r="102" spans="1:19" ht="25.5">
      <c r="A102" s="3"/>
      <c r="B102" s="91">
        <v>4</v>
      </c>
      <c r="C102" s="125" t="s">
        <v>41</v>
      </c>
      <c r="D102" s="126" t="s">
        <v>42</v>
      </c>
      <c r="E102" s="118" t="s">
        <v>189</v>
      </c>
      <c r="F102" s="120" t="s">
        <v>192</v>
      </c>
      <c r="G102" s="122" t="s">
        <v>43</v>
      </c>
      <c r="H102" s="124" t="s">
        <v>36</v>
      </c>
      <c r="I102" s="86"/>
      <c r="J102" s="137">
        <v>25000</v>
      </c>
      <c r="K102" s="177">
        <f t="shared" si="8"/>
        <v>14592</v>
      </c>
      <c r="L102" s="93">
        <v>0</v>
      </c>
      <c r="M102" s="93">
        <v>0</v>
      </c>
      <c r="N102" s="90">
        <v>0</v>
      </c>
      <c r="O102" s="94">
        <v>0</v>
      </c>
      <c r="P102" s="90">
        <v>0</v>
      </c>
      <c r="Q102" s="94">
        <v>14592</v>
      </c>
      <c r="R102" s="94">
        <v>0</v>
      </c>
      <c r="S102" s="90">
        <v>0</v>
      </c>
    </row>
    <row r="103" spans="1:19" ht="25.5">
      <c r="A103" s="3"/>
      <c r="B103" s="91">
        <v>5</v>
      </c>
      <c r="C103" s="125" t="s">
        <v>44</v>
      </c>
      <c r="D103" s="126" t="s">
        <v>45</v>
      </c>
      <c r="E103" s="118" t="s">
        <v>189</v>
      </c>
      <c r="F103" s="120" t="s">
        <v>192</v>
      </c>
      <c r="G103" s="122" t="s">
        <v>46</v>
      </c>
      <c r="H103" s="124" t="s">
        <v>47</v>
      </c>
      <c r="I103" s="86"/>
      <c r="J103" s="137">
        <v>249000</v>
      </c>
      <c r="K103" s="177">
        <f t="shared" si="8"/>
        <v>228182.16</v>
      </c>
      <c r="L103" s="93">
        <v>34000</v>
      </c>
      <c r="M103" s="93">
        <v>34000</v>
      </c>
      <c r="N103" s="90">
        <v>0</v>
      </c>
      <c r="O103" s="94">
        <v>0</v>
      </c>
      <c r="P103" s="90">
        <v>69968.67</v>
      </c>
      <c r="Q103" s="94">
        <v>77216.21</v>
      </c>
      <c r="R103" s="94">
        <v>46997.28</v>
      </c>
      <c r="S103" s="90">
        <v>0</v>
      </c>
    </row>
    <row r="104" spans="1:19" ht="25.5">
      <c r="A104" s="3"/>
      <c r="B104" s="91">
        <v>6</v>
      </c>
      <c r="C104" s="125" t="s">
        <v>48</v>
      </c>
      <c r="D104" s="126" t="s">
        <v>49</v>
      </c>
      <c r="E104" s="118" t="s">
        <v>189</v>
      </c>
      <c r="F104" s="120" t="s">
        <v>192</v>
      </c>
      <c r="G104" s="122" t="s">
        <v>50</v>
      </c>
      <c r="H104" s="124" t="s">
        <v>51</v>
      </c>
      <c r="I104" s="86"/>
      <c r="J104" s="137">
        <v>45000</v>
      </c>
      <c r="K104" s="177">
        <f t="shared" si="8"/>
        <v>38137.36</v>
      </c>
      <c r="L104" s="93">
        <v>8000</v>
      </c>
      <c r="M104" s="93">
        <v>8000</v>
      </c>
      <c r="N104" s="90">
        <v>0</v>
      </c>
      <c r="O104" s="94">
        <v>19967</v>
      </c>
      <c r="P104" s="90">
        <v>0</v>
      </c>
      <c r="Q104" s="94">
        <v>10170.36</v>
      </c>
      <c r="R104" s="94">
        <v>0</v>
      </c>
      <c r="S104" s="90">
        <v>0</v>
      </c>
    </row>
    <row r="105" spans="1:19" ht="38.25">
      <c r="A105" s="3"/>
      <c r="B105" s="91">
        <v>7</v>
      </c>
      <c r="C105" s="125" t="s">
        <v>52</v>
      </c>
      <c r="D105" s="126" t="s">
        <v>53</v>
      </c>
      <c r="E105" s="118" t="s">
        <v>189</v>
      </c>
      <c r="F105" s="120" t="s">
        <v>192</v>
      </c>
      <c r="G105" s="122" t="s">
        <v>54</v>
      </c>
      <c r="H105" s="124" t="s">
        <v>55</v>
      </c>
      <c r="I105" s="86"/>
      <c r="J105" s="137">
        <v>294000</v>
      </c>
      <c r="K105" s="177">
        <f t="shared" si="8"/>
        <v>293334.51</v>
      </c>
      <c r="L105" s="93">
        <v>35000</v>
      </c>
      <c r="M105" s="93">
        <v>35000</v>
      </c>
      <c r="N105" s="90">
        <v>0</v>
      </c>
      <c r="O105" s="94">
        <v>14064</v>
      </c>
      <c r="P105" s="90">
        <v>0</v>
      </c>
      <c r="Q105" s="94">
        <v>94270.51</v>
      </c>
      <c r="R105" s="94">
        <v>150000</v>
      </c>
      <c r="S105" s="90">
        <v>0</v>
      </c>
    </row>
    <row r="106" spans="1:19" ht="38.25">
      <c r="A106" s="3"/>
      <c r="B106" s="91">
        <v>8</v>
      </c>
      <c r="C106" s="125" t="s">
        <v>56</v>
      </c>
      <c r="D106" s="126" t="s">
        <v>57</v>
      </c>
      <c r="E106" s="118" t="s">
        <v>189</v>
      </c>
      <c r="F106" s="120" t="s">
        <v>191</v>
      </c>
      <c r="G106" s="122" t="s">
        <v>35</v>
      </c>
      <c r="H106" s="124" t="s">
        <v>47</v>
      </c>
      <c r="I106" s="86"/>
      <c r="J106" s="137">
        <v>35000</v>
      </c>
      <c r="K106" s="177">
        <f t="shared" si="8"/>
        <v>28842.2</v>
      </c>
      <c r="L106" s="93">
        <v>16000</v>
      </c>
      <c r="M106" s="93">
        <v>16000</v>
      </c>
      <c r="N106" s="90">
        <v>0</v>
      </c>
      <c r="O106" s="94">
        <v>0</v>
      </c>
      <c r="P106" s="90">
        <v>0</v>
      </c>
      <c r="Q106" s="94">
        <v>12842.2</v>
      </c>
      <c r="R106" s="94">
        <v>0</v>
      </c>
      <c r="S106" s="90">
        <v>0</v>
      </c>
    </row>
    <row r="107" spans="1:19" ht="18" customHeight="1">
      <c r="A107" s="3"/>
      <c r="B107" s="91">
        <v>9</v>
      </c>
      <c r="C107" s="125" t="s">
        <v>59</v>
      </c>
      <c r="D107" s="126" t="s">
        <v>60</v>
      </c>
      <c r="E107" s="118" t="s">
        <v>189</v>
      </c>
      <c r="F107" s="120" t="s">
        <v>193</v>
      </c>
      <c r="G107" s="122" t="s">
        <v>58</v>
      </c>
      <c r="H107" s="124" t="s">
        <v>36</v>
      </c>
      <c r="I107" s="86"/>
      <c r="J107" s="137">
        <v>60000</v>
      </c>
      <c r="K107" s="177">
        <f t="shared" si="8"/>
        <v>58150.44</v>
      </c>
      <c r="L107" s="93">
        <v>0</v>
      </c>
      <c r="M107" s="93">
        <v>0</v>
      </c>
      <c r="N107" s="90">
        <v>0</v>
      </c>
      <c r="O107" s="94">
        <v>19815</v>
      </c>
      <c r="P107" s="90">
        <v>0</v>
      </c>
      <c r="Q107" s="94">
        <v>38335.44</v>
      </c>
      <c r="R107" s="94">
        <v>0</v>
      </c>
      <c r="S107" s="90">
        <v>0</v>
      </c>
    </row>
    <row r="108" spans="1:19" ht="20.25" customHeight="1">
      <c r="A108" s="3"/>
      <c r="B108" s="91">
        <v>10</v>
      </c>
      <c r="C108" s="125" t="s">
        <v>61</v>
      </c>
      <c r="D108" s="126" t="s">
        <v>62</v>
      </c>
      <c r="E108" s="118" t="s">
        <v>189</v>
      </c>
      <c r="F108" s="120" t="s">
        <v>194</v>
      </c>
      <c r="G108" s="122" t="s">
        <v>58</v>
      </c>
      <c r="H108" s="124" t="s">
        <v>51</v>
      </c>
      <c r="I108" s="86"/>
      <c r="J108" s="92">
        <v>118000</v>
      </c>
      <c r="K108" s="177">
        <f t="shared" si="8"/>
        <v>108957.43</v>
      </c>
      <c r="L108" s="93">
        <v>21000</v>
      </c>
      <c r="M108" s="93">
        <v>21000</v>
      </c>
      <c r="N108" s="90">
        <v>0</v>
      </c>
      <c r="O108" s="94">
        <v>0</v>
      </c>
      <c r="P108" s="90">
        <v>0</v>
      </c>
      <c r="Q108" s="94">
        <v>72177.43</v>
      </c>
      <c r="R108" s="94">
        <v>15780</v>
      </c>
      <c r="S108" s="90">
        <v>0</v>
      </c>
    </row>
    <row r="109" spans="1:19" ht="51">
      <c r="A109" s="3"/>
      <c r="B109" s="91">
        <v>11</v>
      </c>
      <c r="C109" s="125" t="s">
        <v>63</v>
      </c>
      <c r="D109" s="126" t="s">
        <v>64</v>
      </c>
      <c r="E109" s="118" t="s">
        <v>189</v>
      </c>
      <c r="F109" s="122" t="s">
        <v>192</v>
      </c>
      <c r="G109" s="122" t="s">
        <v>58</v>
      </c>
      <c r="H109" s="124" t="s">
        <v>36</v>
      </c>
      <c r="I109" s="86"/>
      <c r="J109" s="92">
        <v>5000</v>
      </c>
      <c r="K109" s="177">
        <f t="shared" si="8"/>
        <v>0</v>
      </c>
      <c r="L109" s="93">
        <v>0</v>
      </c>
      <c r="M109" s="93">
        <v>0</v>
      </c>
      <c r="N109" s="90">
        <v>0</v>
      </c>
      <c r="O109" s="94">
        <v>0</v>
      </c>
      <c r="P109" s="90">
        <v>0</v>
      </c>
      <c r="Q109" s="94">
        <v>0</v>
      </c>
      <c r="R109" s="94">
        <v>0</v>
      </c>
      <c r="S109" s="90">
        <v>0</v>
      </c>
    </row>
    <row r="110" spans="1:19" ht="38.25">
      <c r="A110" s="3"/>
      <c r="B110" s="91">
        <v>12</v>
      </c>
      <c r="C110" s="125" t="s">
        <v>65</v>
      </c>
      <c r="D110" s="126" t="s">
        <v>66</v>
      </c>
      <c r="E110" s="118" t="s">
        <v>195</v>
      </c>
      <c r="F110" s="122" t="s">
        <v>190</v>
      </c>
      <c r="G110" s="122" t="s">
        <v>58</v>
      </c>
      <c r="H110" s="124" t="s">
        <v>36</v>
      </c>
      <c r="I110" s="86"/>
      <c r="J110" s="92">
        <v>105000</v>
      </c>
      <c r="K110" s="177">
        <f t="shared" si="8"/>
        <v>100086.32</v>
      </c>
      <c r="L110" s="93">
        <v>0</v>
      </c>
      <c r="M110" s="93">
        <v>0</v>
      </c>
      <c r="N110" s="90">
        <v>0</v>
      </c>
      <c r="O110" s="94">
        <v>0</v>
      </c>
      <c r="P110" s="90">
        <v>0</v>
      </c>
      <c r="Q110" s="94">
        <v>32286.32</v>
      </c>
      <c r="R110" s="94">
        <v>67800</v>
      </c>
      <c r="S110" s="90">
        <v>0</v>
      </c>
    </row>
    <row r="111" spans="1:19" ht="17.25" customHeight="1">
      <c r="A111" s="3"/>
      <c r="B111" s="91">
        <v>13</v>
      </c>
      <c r="C111" s="125" t="s">
        <v>67</v>
      </c>
      <c r="D111" s="126" t="s">
        <v>68</v>
      </c>
      <c r="E111" s="118" t="s">
        <v>196</v>
      </c>
      <c r="F111" s="122" t="s">
        <v>190</v>
      </c>
      <c r="G111" s="122" t="s">
        <v>58</v>
      </c>
      <c r="H111" s="124" t="s">
        <v>36</v>
      </c>
      <c r="I111" s="86"/>
      <c r="J111" s="92">
        <v>15000</v>
      </c>
      <c r="K111" s="177">
        <f t="shared" si="8"/>
        <v>11091.92</v>
      </c>
      <c r="L111" s="93">
        <v>0</v>
      </c>
      <c r="M111" s="93">
        <v>0</v>
      </c>
      <c r="N111" s="90">
        <v>0</v>
      </c>
      <c r="O111" s="94">
        <v>0</v>
      </c>
      <c r="P111" s="90">
        <v>0</v>
      </c>
      <c r="Q111" s="94">
        <v>11091.92</v>
      </c>
      <c r="R111" s="94">
        <v>0</v>
      </c>
      <c r="S111" s="90">
        <v>0</v>
      </c>
    </row>
    <row r="112" spans="1:19" ht="25.5">
      <c r="A112" s="3"/>
      <c r="B112" s="91">
        <v>14</v>
      </c>
      <c r="C112" s="125" t="s">
        <v>69</v>
      </c>
      <c r="D112" s="126" t="s">
        <v>70</v>
      </c>
      <c r="E112" s="118" t="s">
        <v>196</v>
      </c>
      <c r="F112" s="122" t="s">
        <v>191</v>
      </c>
      <c r="G112" s="122" t="s">
        <v>35</v>
      </c>
      <c r="H112" s="124" t="s">
        <v>47</v>
      </c>
      <c r="I112" s="86"/>
      <c r="J112" s="92">
        <v>45000</v>
      </c>
      <c r="K112" s="177">
        <f t="shared" si="8"/>
        <v>27893.17</v>
      </c>
      <c r="L112" s="93">
        <v>16000</v>
      </c>
      <c r="M112" s="93">
        <v>16000</v>
      </c>
      <c r="N112" s="90">
        <v>0</v>
      </c>
      <c r="O112" s="94">
        <v>0</v>
      </c>
      <c r="P112" s="90">
        <v>0</v>
      </c>
      <c r="Q112" s="94">
        <v>11893.17</v>
      </c>
      <c r="R112" s="94">
        <v>0</v>
      </c>
      <c r="S112" s="90">
        <v>0</v>
      </c>
    </row>
    <row r="113" spans="1:19" ht="38.25">
      <c r="A113" s="3"/>
      <c r="B113" s="91">
        <v>15</v>
      </c>
      <c r="C113" s="125" t="s">
        <v>71</v>
      </c>
      <c r="D113" s="126" t="s">
        <v>72</v>
      </c>
      <c r="E113" s="118" t="s">
        <v>196</v>
      </c>
      <c r="F113" s="122" t="s">
        <v>191</v>
      </c>
      <c r="G113" s="122" t="s">
        <v>58</v>
      </c>
      <c r="H113" s="124" t="s">
        <v>51</v>
      </c>
      <c r="I113" s="86"/>
      <c r="J113" s="92">
        <v>34000</v>
      </c>
      <c r="K113" s="177">
        <f t="shared" si="8"/>
        <v>26160</v>
      </c>
      <c r="L113" s="93">
        <v>21000</v>
      </c>
      <c r="M113" s="93">
        <v>21000</v>
      </c>
      <c r="N113" s="90">
        <v>0</v>
      </c>
      <c r="O113" s="95">
        <v>0</v>
      </c>
      <c r="P113" s="90">
        <v>0</v>
      </c>
      <c r="Q113" s="95">
        <v>5160</v>
      </c>
      <c r="R113" s="95">
        <v>0</v>
      </c>
      <c r="S113" s="90">
        <v>0</v>
      </c>
    </row>
    <row r="114" spans="1:19" ht="38.25">
      <c r="A114" s="3"/>
      <c r="B114" s="91">
        <v>16</v>
      </c>
      <c r="C114" s="125" t="s">
        <v>73</v>
      </c>
      <c r="D114" s="126" t="s">
        <v>74</v>
      </c>
      <c r="E114" s="118" t="s">
        <v>196</v>
      </c>
      <c r="F114" s="122" t="s">
        <v>190</v>
      </c>
      <c r="G114" s="122" t="s">
        <v>50</v>
      </c>
      <c r="H114" s="124" t="s">
        <v>47</v>
      </c>
      <c r="I114" s="86"/>
      <c r="J114" s="92">
        <v>156000</v>
      </c>
      <c r="K114" s="177">
        <f t="shared" si="8"/>
        <v>87256.62</v>
      </c>
      <c r="L114" s="93">
        <v>30000</v>
      </c>
      <c r="M114" s="93">
        <v>30000</v>
      </c>
      <c r="N114" s="90">
        <v>0</v>
      </c>
      <c r="O114" s="95">
        <v>0</v>
      </c>
      <c r="P114" s="90">
        <v>0</v>
      </c>
      <c r="Q114" s="95">
        <v>57256.62</v>
      </c>
      <c r="R114" s="95">
        <v>0</v>
      </c>
      <c r="S114" s="90">
        <v>0</v>
      </c>
    </row>
    <row r="115" spans="1:19" ht="25.5">
      <c r="A115" s="3"/>
      <c r="B115" s="91">
        <v>17</v>
      </c>
      <c r="C115" s="125" t="s">
        <v>75</v>
      </c>
      <c r="D115" s="126" t="s">
        <v>76</v>
      </c>
      <c r="E115" s="118" t="s">
        <v>196</v>
      </c>
      <c r="F115" s="122" t="s">
        <v>190</v>
      </c>
      <c r="G115" s="122" t="s">
        <v>77</v>
      </c>
      <c r="H115" s="124" t="s">
        <v>36</v>
      </c>
      <c r="I115" s="86"/>
      <c r="J115" s="92">
        <v>131000</v>
      </c>
      <c r="K115" s="177">
        <f t="shared" si="8"/>
        <v>88873.23</v>
      </c>
      <c r="L115" s="93">
        <v>0</v>
      </c>
      <c r="M115" s="93">
        <v>0</v>
      </c>
      <c r="N115" s="90">
        <v>0</v>
      </c>
      <c r="O115" s="95">
        <v>0</v>
      </c>
      <c r="P115" s="90">
        <v>0</v>
      </c>
      <c r="Q115" s="95">
        <v>88873.23</v>
      </c>
      <c r="R115" s="95">
        <v>0</v>
      </c>
      <c r="S115" s="90">
        <v>0</v>
      </c>
    </row>
    <row r="116" spans="1:19" ht="25.5">
      <c r="A116" s="3"/>
      <c r="B116" s="91">
        <v>18</v>
      </c>
      <c r="C116" s="125" t="s">
        <v>78</v>
      </c>
      <c r="D116" s="126" t="s">
        <v>79</v>
      </c>
      <c r="E116" s="118" t="s">
        <v>196</v>
      </c>
      <c r="F116" s="122" t="s">
        <v>190</v>
      </c>
      <c r="G116" s="122" t="s">
        <v>58</v>
      </c>
      <c r="H116" s="124" t="s">
        <v>51</v>
      </c>
      <c r="I116" s="86"/>
      <c r="J116" s="92">
        <v>17000</v>
      </c>
      <c r="K116" s="177">
        <f t="shared" si="8"/>
        <v>9000</v>
      </c>
      <c r="L116" s="93">
        <v>6000</v>
      </c>
      <c r="M116" s="93">
        <v>6000</v>
      </c>
      <c r="N116" s="90">
        <v>0</v>
      </c>
      <c r="O116" s="95">
        <v>0</v>
      </c>
      <c r="P116" s="90">
        <v>0</v>
      </c>
      <c r="Q116" s="95">
        <v>3000</v>
      </c>
      <c r="R116" s="95">
        <v>0</v>
      </c>
      <c r="S116" s="90">
        <v>0</v>
      </c>
    </row>
    <row r="117" spans="1:19" ht="25.5">
      <c r="A117" s="3"/>
      <c r="B117" s="91">
        <v>19</v>
      </c>
      <c r="C117" s="125" t="s">
        <v>80</v>
      </c>
      <c r="D117" s="126" t="s">
        <v>81</v>
      </c>
      <c r="E117" s="118" t="s">
        <v>196</v>
      </c>
      <c r="F117" s="122" t="s">
        <v>191</v>
      </c>
      <c r="G117" s="122" t="s">
        <v>82</v>
      </c>
      <c r="H117" s="124" t="s">
        <v>32</v>
      </c>
      <c r="I117" s="86"/>
      <c r="J117" s="92">
        <v>131500</v>
      </c>
      <c r="K117" s="177">
        <f t="shared" si="8"/>
        <v>118835.54</v>
      </c>
      <c r="L117" s="128">
        <v>40000</v>
      </c>
      <c r="M117" s="128">
        <v>40000</v>
      </c>
      <c r="N117" s="98">
        <v>0</v>
      </c>
      <c r="O117" s="95">
        <v>0</v>
      </c>
      <c r="P117" s="98">
        <v>0</v>
      </c>
      <c r="Q117" s="95">
        <v>78835.54</v>
      </c>
      <c r="R117" s="95">
        <v>0</v>
      </c>
      <c r="S117" s="90">
        <v>0</v>
      </c>
    </row>
    <row r="118" spans="1:19" ht="26.25" thickBot="1">
      <c r="A118" s="3"/>
      <c r="B118" s="127"/>
      <c r="C118" s="96" t="s">
        <v>83</v>
      </c>
      <c r="D118" s="129"/>
      <c r="E118" s="130"/>
      <c r="F118" s="131"/>
      <c r="G118" s="132"/>
      <c r="H118" s="133"/>
      <c r="I118" s="134"/>
      <c r="J118" s="97">
        <v>38500</v>
      </c>
      <c r="K118" s="177"/>
      <c r="L118" s="135"/>
      <c r="M118" s="135"/>
      <c r="N118" s="135"/>
      <c r="O118" s="135"/>
      <c r="P118" s="135"/>
      <c r="Q118" s="135"/>
      <c r="R118" s="135"/>
      <c r="S118" s="135"/>
    </row>
    <row r="119" spans="1:19" ht="25.5">
      <c r="A119" s="3"/>
      <c r="B119" s="138" t="s">
        <v>84</v>
      </c>
      <c r="C119" s="139" t="s">
        <v>85</v>
      </c>
      <c r="D119" s="43" t="s">
        <v>86</v>
      </c>
      <c r="E119" s="53">
        <v>40909</v>
      </c>
      <c r="F119" s="54">
        <v>41274</v>
      </c>
      <c r="G119" s="141" t="s">
        <v>87</v>
      </c>
      <c r="H119" s="207" t="s">
        <v>182</v>
      </c>
      <c r="I119" s="3"/>
      <c r="J119" s="38">
        <v>300000</v>
      </c>
      <c r="K119" s="142">
        <f aca="true" t="shared" si="9" ref="K119:K134">SUM(M119:S119)</f>
        <v>176046.95</v>
      </c>
      <c r="L119" s="46">
        <v>8000</v>
      </c>
      <c r="M119" s="46">
        <v>8000</v>
      </c>
      <c r="N119" s="6">
        <v>0</v>
      </c>
      <c r="O119" s="7">
        <v>74214</v>
      </c>
      <c r="P119" s="6">
        <v>0</v>
      </c>
      <c r="Q119" s="7">
        <v>93832.95</v>
      </c>
      <c r="R119" s="7">
        <v>0</v>
      </c>
      <c r="S119" s="48">
        <v>0</v>
      </c>
    </row>
    <row r="120" spans="1:19" ht="25.5">
      <c r="A120" s="3"/>
      <c r="B120" s="143" t="s">
        <v>88</v>
      </c>
      <c r="C120" s="139" t="s">
        <v>89</v>
      </c>
      <c r="D120" s="42" t="s">
        <v>90</v>
      </c>
      <c r="E120" s="53">
        <v>40909</v>
      </c>
      <c r="F120" s="54">
        <v>41274</v>
      </c>
      <c r="G120" s="141" t="s">
        <v>91</v>
      </c>
      <c r="H120" s="49" t="s">
        <v>40</v>
      </c>
      <c r="I120" s="3"/>
      <c r="J120" s="38">
        <v>578000</v>
      </c>
      <c r="K120" s="142">
        <f t="shared" si="9"/>
        <v>563176</v>
      </c>
      <c r="L120" s="46">
        <v>64200</v>
      </c>
      <c r="M120" s="46">
        <v>64200</v>
      </c>
      <c r="N120" s="6">
        <v>0</v>
      </c>
      <c r="O120" s="6">
        <v>0</v>
      </c>
      <c r="P120" s="6">
        <v>0</v>
      </c>
      <c r="Q120" s="6">
        <v>0</v>
      </c>
      <c r="R120" s="8">
        <v>498976</v>
      </c>
      <c r="S120" s="170">
        <v>0</v>
      </c>
    </row>
    <row r="121" spans="1:19" ht="25.5">
      <c r="A121" s="3"/>
      <c r="B121" s="138" t="s">
        <v>92</v>
      </c>
      <c r="C121" s="139" t="s">
        <v>93</v>
      </c>
      <c r="D121" s="29" t="s">
        <v>94</v>
      </c>
      <c r="E121" s="53">
        <v>40909</v>
      </c>
      <c r="F121" s="54">
        <v>41274</v>
      </c>
      <c r="G121" s="141" t="s">
        <v>95</v>
      </c>
      <c r="H121" s="49" t="s">
        <v>55</v>
      </c>
      <c r="I121" s="3"/>
      <c r="J121" s="38">
        <v>432000</v>
      </c>
      <c r="K121" s="142">
        <f t="shared" si="9"/>
        <v>397634.11</v>
      </c>
      <c r="L121" s="46">
        <v>60000</v>
      </c>
      <c r="M121" s="46">
        <v>60000</v>
      </c>
      <c r="N121" s="6">
        <v>0</v>
      </c>
      <c r="O121" s="8">
        <v>66249.2</v>
      </c>
      <c r="P121" s="8">
        <v>16752</v>
      </c>
      <c r="Q121" s="8">
        <v>254632.91</v>
      </c>
      <c r="R121" s="8">
        <v>0</v>
      </c>
      <c r="S121" s="170">
        <v>0</v>
      </c>
    </row>
    <row r="122" spans="1:19" ht="21.75" customHeight="1">
      <c r="A122" s="3"/>
      <c r="B122" s="143" t="s">
        <v>96</v>
      </c>
      <c r="C122" s="139" t="s">
        <v>97</v>
      </c>
      <c r="D122" s="29" t="s">
        <v>98</v>
      </c>
      <c r="E122" s="53">
        <v>40909</v>
      </c>
      <c r="F122" s="54">
        <v>41274</v>
      </c>
      <c r="G122" s="141" t="s">
        <v>46</v>
      </c>
      <c r="H122" s="49" t="s">
        <v>47</v>
      </c>
      <c r="I122" s="3"/>
      <c r="J122" s="38">
        <v>243000</v>
      </c>
      <c r="K122" s="142">
        <f t="shared" si="9"/>
        <v>168298.16999999998</v>
      </c>
      <c r="L122" s="46">
        <v>38000</v>
      </c>
      <c r="M122" s="46">
        <v>38000</v>
      </c>
      <c r="N122" s="6">
        <v>0</v>
      </c>
      <c r="O122" s="8">
        <v>51285</v>
      </c>
      <c r="P122" s="8">
        <v>0</v>
      </c>
      <c r="Q122" s="8">
        <v>28013.17</v>
      </c>
      <c r="R122" s="8">
        <v>51000</v>
      </c>
      <c r="S122" s="170">
        <v>0</v>
      </c>
    </row>
    <row r="123" spans="1:19" ht="25.5">
      <c r="A123" s="3"/>
      <c r="B123" s="138" t="s">
        <v>99</v>
      </c>
      <c r="C123" s="139" t="s">
        <v>100</v>
      </c>
      <c r="D123" s="29" t="s">
        <v>101</v>
      </c>
      <c r="E123" s="53">
        <v>40909</v>
      </c>
      <c r="F123" s="54">
        <v>41274</v>
      </c>
      <c r="G123" s="141" t="s">
        <v>102</v>
      </c>
      <c r="H123" s="49" t="s">
        <v>182</v>
      </c>
      <c r="I123" s="3"/>
      <c r="J123" s="38">
        <v>446000</v>
      </c>
      <c r="K123" s="142">
        <f t="shared" si="9"/>
        <v>421473.31999999995</v>
      </c>
      <c r="L123" s="46">
        <v>0</v>
      </c>
      <c r="M123" s="46">
        <v>0</v>
      </c>
      <c r="N123" s="6">
        <v>0</v>
      </c>
      <c r="O123" s="8">
        <v>291787.35</v>
      </c>
      <c r="P123" s="8">
        <v>0</v>
      </c>
      <c r="Q123" s="8">
        <v>51325.97</v>
      </c>
      <c r="R123" s="8">
        <v>78360</v>
      </c>
      <c r="S123" s="170">
        <v>0</v>
      </c>
    </row>
    <row r="124" spans="1:19" ht="38.25">
      <c r="A124" s="3"/>
      <c r="B124" s="143" t="s">
        <v>103</v>
      </c>
      <c r="C124" s="139" t="s">
        <v>104</v>
      </c>
      <c r="D124" s="29" t="s">
        <v>105</v>
      </c>
      <c r="E124" s="53">
        <v>40909</v>
      </c>
      <c r="F124" s="54">
        <v>41274</v>
      </c>
      <c r="G124" s="141" t="s">
        <v>95</v>
      </c>
      <c r="H124" s="49" t="s">
        <v>182</v>
      </c>
      <c r="I124" s="3"/>
      <c r="J124" s="38">
        <v>280000</v>
      </c>
      <c r="K124" s="142">
        <f t="shared" si="9"/>
        <v>208028.6</v>
      </c>
      <c r="L124" s="46">
        <v>0</v>
      </c>
      <c r="M124" s="46">
        <v>0</v>
      </c>
      <c r="N124" s="6">
        <v>0</v>
      </c>
      <c r="O124" s="8">
        <v>43705</v>
      </c>
      <c r="P124" s="8">
        <v>80000</v>
      </c>
      <c r="Q124" s="8">
        <v>49823.6</v>
      </c>
      <c r="R124" s="8">
        <v>34500</v>
      </c>
      <c r="S124" s="170">
        <v>0</v>
      </c>
    </row>
    <row r="125" spans="1:19" ht="25.5">
      <c r="A125" s="3"/>
      <c r="B125" s="138" t="s">
        <v>106</v>
      </c>
      <c r="C125" s="139" t="s">
        <v>107</v>
      </c>
      <c r="D125" s="29" t="s">
        <v>108</v>
      </c>
      <c r="E125" s="53">
        <v>40909</v>
      </c>
      <c r="F125" s="54">
        <v>41274</v>
      </c>
      <c r="G125" s="141" t="s">
        <v>54</v>
      </c>
      <c r="H125" s="49" t="s">
        <v>32</v>
      </c>
      <c r="I125" s="3"/>
      <c r="J125" s="38">
        <v>382000</v>
      </c>
      <c r="K125" s="142">
        <f t="shared" si="9"/>
        <v>335673.32</v>
      </c>
      <c r="L125" s="46">
        <v>40000</v>
      </c>
      <c r="M125" s="46">
        <v>40000</v>
      </c>
      <c r="N125" s="6">
        <v>0</v>
      </c>
      <c r="O125" s="8">
        <v>0</v>
      </c>
      <c r="P125" s="8">
        <v>16752</v>
      </c>
      <c r="Q125" s="8">
        <v>246809.32</v>
      </c>
      <c r="R125" s="8">
        <v>32112</v>
      </c>
      <c r="S125" s="170">
        <v>0</v>
      </c>
    </row>
    <row r="126" spans="1:19" ht="41.25" customHeight="1">
      <c r="A126" s="3"/>
      <c r="B126" s="143" t="s">
        <v>109</v>
      </c>
      <c r="C126" s="139" t="s">
        <v>110</v>
      </c>
      <c r="D126" s="29" t="s">
        <v>111</v>
      </c>
      <c r="E126" s="53">
        <v>40909</v>
      </c>
      <c r="F126" s="54">
        <v>41274</v>
      </c>
      <c r="G126" s="141" t="s">
        <v>112</v>
      </c>
      <c r="H126" s="49" t="s">
        <v>47</v>
      </c>
      <c r="I126" s="3"/>
      <c r="J126" s="38">
        <v>339000</v>
      </c>
      <c r="K126" s="142">
        <f t="shared" si="9"/>
        <v>248922.77</v>
      </c>
      <c r="L126" s="46">
        <v>11000</v>
      </c>
      <c r="M126" s="46">
        <v>11000</v>
      </c>
      <c r="N126" s="6">
        <v>0</v>
      </c>
      <c r="O126" s="8">
        <v>66477</v>
      </c>
      <c r="P126" s="8">
        <v>0</v>
      </c>
      <c r="Q126" s="8">
        <v>132445.77</v>
      </c>
      <c r="R126" s="8">
        <v>39000</v>
      </c>
      <c r="S126" s="170">
        <v>0</v>
      </c>
    </row>
    <row r="127" spans="1:19" ht="25.5">
      <c r="A127" s="3"/>
      <c r="B127" s="138" t="s">
        <v>113</v>
      </c>
      <c r="C127" s="139" t="s">
        <v>114</v>
      </c>
      <c r="D127" s="29" t="s">
        <v>115</v>
      </c>
      <c r="E127" s="53">
        <v>40909</v>
      </c>
      <c r="F127" s="54">
        <v>41274</v>
      </c>
      <c r="G127" s="141" t="s">
        <v>116</v>
      </c>
      <c r="H127" s="49" t="s">
        <v>182</v>
      </c>
      <c r="I127" s="3"/>
      <c r="J127" s="38">
        <v>327000</v>
      </c>
      <c r="K127" s="142">
        <f t="shared" si="9"/>
        <v>319699</v>
      </c>
      <c r="L127" s="46">
        <v>0</v>
      </c>
      <c r="M127" s="46">
        <v>0</v>
      </c>
      <c r="N127" s="6">
        <v>0</v>
      </c>
      <c r="O127" s="8">
        <v>79699</v>
      </c>
      <c r="P127" s="8">
        <v>0</v>
      </c>
      <c r="Q127" s="8">
        <v>0</v>
      </c>
      <c r="R127" s="8">
        <v>240000</v>
      </c>
      <c r="S127" s="170">
        <v>0</v>
      </c>
    </row>
    <row r="128" spans="1:19" ht="51">
      <c r="A128" s="3"/>
      <c r="B128" s="143" t="s">
        <v>117</v>
      </c>
      <c r="C128" s="139" t="s">
        <v>118</v>
      </c>
      <c r="D128" s="29" t="s">
        <v>119</v>
      </c>
      <c r="E128" s="53">
        <v>40909</v>
      </c>
      <c r="F128" s="54">
        <v>41274</v>
      </c>
      <c r="G128" s="141" t="s">
        <v>31</v>
      </c>
      <c r="H128" s="49" t="s">
        <v>32</v>
      </c>
      <c r="I128" s="3"/>
      <c r="J128" s="38">
        <v>483000</v>
      </c>
      <c r="K128" s="142">
        <f t="shared" si="9"/>
        <v>423893.95999999996</v>
      </c>
      <c r="L128" s="46">
        <v>40000</v>
      </c>
      <c r="M128" s="46">
        <v>40000</v>
      </c>
      <c r="N128" s="6">
        <v>0</v>
      </c>
      <c r="O128" s="8">
        <v>156539</v>
      </c>
      <c r="P128" s="8">
        <v>36859</v>
      </c>
      <c r="Q128" s="8">
        <v>142495.96</v>
      </c>
      <c r="R128" s="8">
        <v>48000</v>
      </c>
      <c r="S128" s="170">
        <v>0</v>
      </c>
    </row>
    <row r="129" spans="1:19" ht="38.25">
      <c r="A129" s="3"/>
      <c r="B129" s="138" t="s">
        <v>120</v>
      </c>
      <c r="C129" s="139" t="s">
        <v>121</v>
      </c>
      <c r="D129" s="29" t="s">
        <v>122</v>
      </c>
      <c r="E129" s="53">
        <v>40909</v>
      </c>
      <c r="F129" s="54">
        <v>41274</v>
      </c>
      <c r="G129" s="141" t="s">
        <v>77</v>
      </c>
      <c r="H129" s="49" t="s">
        <v>182</v>
      </c>
      <c r="I129" s="3"/>
      <c r="J129" s="38">
        <v>121000</v>
      </c>
      <c r="K129" s="142">
        <f t="shared" si="9"/>
        <v>118567</v>
      </c>
      <c r="L129" s="46">
        <v>0</v>
      </c>
      <c r="M129" s="46">
        <v>0</v>
      </c>
      <c r="N129" s="6">
        <v>0</v>
      </c>
      <c r="O129" s="8">
        <v>47567</v>
      </c>
      <c r="P129" s="8">
        <v>0</v>
      </c>
      <c r="Q129" s="8">
        <v>0</v>
      </c>
      <c r="R129" s="8">
        <v>71000</v>
      </c>
      <c r="S129" s="170">
        <v>0</v>
      </c>
    </row>
    <row r="130" spans="1:19" ht="24.75" customHeight="1">
      <c r="A130" s="3"/>
      <c r="B130" s="143" t="s">
        <v>123</v>
      </c>
      <c r="C130" s="139" t="s">
        <v>124</v>
      </c>
      <c r="D130" s="29" t="s">
        <v>125</v>
      </c>
      <c r="E130" s="53">
        <v>40909</v>
      </c>
      <c r="F130" s="54">
        <v>41274</v>
      </c>
      <c r="G130" s="141" t="s">
        <v>77</v>
      </c>
      <c r="H130" s="49" t="s">
        <v>51</v>
      </c>
      <c r="I130" s="3"/>
      <c r="J130" s="38">
        <v>103000</v>
      </c>
      <c r="K130" s="142">
        <f t="shared" si="9"/>
        <v>106333.23</v>
      </c>
      <c r="L130" s="46">
        <v>12000</v>
      </c>
      <c r="M130" s="46">
        <v>12000</v>
      </c>
      <c r="N130" s="6">
        <v>0</v>
      </c>
      <c r="O130" s="8"/>
      <c r="P130" s="8">
        <v>0</v>
      </c>
      <c r="Q130" s="8">
        <v>94333.23</v>
      </c>
      <c r="R130" s="8"/>
      <c r="S130" s="170">
        <v>0</v>
      </c>
    </row>
    <row r="131" spans="1:19" ht="25.5">
      <c r="A131" s="3"/>
      <c r="B131" s="138" t="s">
        <v>126</v>
      </c>
      <c r="C131" s="139" t="s">
        <v>127</v>
      </c>
      <c r="D131" s="29" t="s">
        <v>128</v>
      </c>
      <c r="E131" s="53">
        <v>40909</v>
      </c>
      <c r="F131" s="54">
        <v>41274</v>
      </c>
      <c r="G131" s="141" t="s">
        <v>129</v>
      </c>
      <c r="H131" s="49" t="s">
        <v>55</v>
      </c>
      <c r="I131" s="3"/>
      <c r="J131" s="38">
        <v>341000</v>
      </c>
      <c r="K131" s="142">
        <f t="shared" si="9"/>
        <v>257353.08000000002</v>
      </c>
      <c r="L131" s="46">
        <v>9000</v>
      </c>
      <c r="M131" s="46">
        <v>9000</v>
      </c>
      <c r="N131" s="6">
        <v>0</v>
      </c>
      <c r="O131" s="8">
        <v>25545.8</v>
      </c>
      <c r="P131" s="8">
        <v>0</v>
      </c>
      <c r="Q131" s="8">
        <v>55529.28</v>
      </c>
      <c r="R131" s="8">
        <v>167278</v>
      </c>
      <c r="S131" s="170">
        <v>0</v>
      </c>
    </row>
    <row r="132" spans="1:19" ht="25.5">
      <c r="A132" s="3"/>
      <c r="B132" s="143" t="s">
        <v>130</v>
      </c>
      <c r="C132" s="144" t="s">
        <v>131</v>
      </c>
      <c r="D132" s="29" t="s">
        <v>132</v>
      </c>
      <c r="E132" s="53">
        <v>40909</v>
      </c>
      <c r="F132" s="54">
        <v>41274</v>
      </c>
      <c r="G132" s="141" t="s">
        <v>133</v>
      </c>
      <c r="H132" s="49" t="s">
        <v>182</v>
      </c>
      <c r="I132" s="3"/>
      <c r="J132" s="38">
        <v>316000</v>
      </c>
      <c r="K132" s="142">
        <f t="shared" si="9"/>
        <v>291734.24</v>
      </c>
      <c r="L132" s="46">
        <v>16000</v>
      </c>
      <c r="M132" s="46">
        <v>16000</v>
      </c>
      <c r="N132" s="8">
        <v>0</v>
      </c>
      <c r="O132" s="8">
        <v>183378.78</v>
      </c>
      <c r="P132" s="8">
        <v>0</v>
      </c>
      <c r="Q132" s="8">
        <v>92355.46</v>
      </c>
      <c r="R132" s="8">
        <v>0</v>
      </c>
      <c r="S132" s="170">
        <v>0</v>
      </c>
    </row>
    <row r="133" spans="1:19" ht="38.25">
      <c r="A133" s="3"/>
      <c r="B133" s="138" t="s">
        <v>134</v>
      </c>
      <c r="C133" s="145" t="s">
        <v>135</v>
      </c>
      <c r="D133" s="30" t="s">
        <v>136</v>
      </c>
      <c r="E133" s="53">
        <v>40909</v>
      </c>
      <c r="F133" s="54">
        <v>41274</v>
      </c>
      <c r="G133" s="141" t="s">
        <v>43</v>
      </c>
      <c r="H133" s="49" t="s">
        <v>182</v>
      </c>
      <c r="I133" s="3"/>
      <c r="J133" s="39">
        <v>36000</v>
      </c>
      <c r="K133" s="142">
        <f t="shared" si="9"/>
        <v>32898.64</v>
      </c>
      <c r="L133" s="146">
        <v>0</v>
      </c>
      <c r="M133" s="171">
        <v>0</v>
      </c>
      <c r="N133" s="6">
        <v>0</v>
      </c>
      <c r="O133" s="6">
        <v>0</v>
      </c>
      <c r="P133" s="7">
        <v>0</v>
      </c>
      <c r="Q133" s="8">
        <v>32898.64</v>
      </c>
      <c r="R133" s="172">
        <v>0</v>
      </c>
      <c r="S133" s="170">
        <v>0</v>
      </c>
    </row>
    <row r="134" spans="1:19" ht="25.5">
      <c r="A134" s="3"/>
      <c r="B134" s="184" t="s">
        <v>137</v>
      </c>
      <c r="C134" s="145" t="s">
        <v>138</v>
      </c>
      <c r="D134" s="30" t="s">
        <v>139</v>
      </c>
      <c r="E134" s="53">
        <v>40909</v>
      </c>
      <c r="F134" s="54">
        <v>41274</v>
      </c>
      <c r="G134" s="185" t="s">
        <v>140</v>
      </c>
      <c r="H134" s="208" t="s">
        <v>32</v>
      </c>
      <c r="I134" s="3"/>
      <c r="J134" s="39">
        <v>24000</v>
      </c>
      <c r="K134" s="186">
        <f t="shared" si="9"/>
        <v>24000</v>
      </c>
      <c r="L134" s="146">
        <v>24000</v>
      </c>
      <c r="M134" s="146">
        <v>24000</v>
      </c>
      <c r="N134" s="187">
        <v>0</v>
      </c>
      <c r="O134" s="187">
        <v>0</v>
      </c>
      <c r="P134" s="10">
        <v>0</v>
      </c>
      <c r="Q134" s="187">
        <v>0</v>
      </c>
      <c r="R134" s="10">
        <v>0</v>
      </c>
      <c r="S134" s="188">
        <v>0</v>
      </c>
    </row>
    <row r="135" spans="1:19" ht="42.75" customHeight="1">
      <c r="A135" s="3"/>
      <c r="B135" s="63">
        <v>1</v>
      </c>
      <c r="C135" s="140" t="s">
        <v>142</v>
      </c>
      <c r="D135" s="180" t="s">
        <v>143</v>
      </c>
      <c r="E135" s="54">
        <v>40544</v>
      </c>
      <c r="F135" s="54">
        <v>41639</v>
      </c>
      <c r="G135" s="50" t="s">
        <v>144</v>
      </c>
      <c r="H135" s="49" t="s">
        <v>51</v>
      </c>
      <c r="I135" s="189"/>
      <c r="J135" s="56">
        <v>462001</v>
      </c>
      <c r="K135" s="190">
        <f>L135+N135+O135+P135+Q135+R135+S135</f>
        <v>408757.77</v>
      </c>
      <c r="L135" s="174">
        <f>M135</f>
        <v>59700</v>
      </c>
      <c r="M135" s="174">
        <v>59700</v>
      </c>
      <c r="N135" s="174">
        <f>O135+P135</f>
        <v>0</v>
      </c>
      <c r="O135" s="174">
        <v>0</v>
      </c>
      <c r="P135" s="8">
        <v>0</v>
      </c>
      <c r="Q135" s="8">
        <f>224706.9+107660.87+4726</f>
        <v>337093.77</v>
      </c>
      <c r="R135" s="8">
        <v>11964</v>
      </c>
      <c r="S135" s="55">
        <v>0</v>
      </c>
    </row>
    <row r="136" spans="1:19" ht="38.25">
      <c r="A136" s="3"/>
      <c r="B136" s="63">
        <v>2</v>
      </c>
      <c r="C136" s="29" t="s">
        <v>145</v>
      </c>
      <c r="D136" s="180" t="s">
        <v>146</v>
      </c>
      <c r="E136" s="54">
        <v>40544</v>
      </c>
      <c r="F136" s="54">
        <v>41639</v>
      </c>
      <c r="G136" s="50" t="s">
        <v>77</v>
      </c>
      <c r="H136" s="49" t="s">
        <v>51</v>
      </c>
      <c r="I136" s="3"/>
      <c r="J136" s="56">
        <v>295000</v>
      </c>
      <c r="K136" s="190">
        <f aca="true" t="shared" si="10" ref="K136:K152">L136+N136+O136+P136+Q136+R136+S136</f>
        <v>292054.6</v>
      </c>
      <c r="L136" s="174">
        <f aca="true" t="shared" si="11" ref="L136:L152">M136</f>
        <v>35700</v>
      </c>
      <c r="M136" s="174">
        <v>35700</v>
      </c>
      <c r="N136" s="174">
        <f aca="true" t="shared" si="12" ref="N136:N152">O136+P136</f>
        <v>0</v>
      </c>
      <c r="O136" s="174">
        <v>0</v>
      </c>
      <c r="P136" s="8">
        <v>0</v>
      </c>
      <c r="Q136" s="8">
        <f>242716.6+13638</f>
        <v>256354.6</v>
      </c>
      <c r="R136" s="8">
        <v>0</v>
      </c>
      <c r="S136" s="55">
        <v>0</v>
      </c>
    </row>
    <row r="137" spans="1:19" ht="38.25">
      <c r="A137" s="3"/>
      <c r="B137" s="63">
        <v>3</v>
      </c>
      <c r="C137" s="140" t="s">
        <v>147</v>
      </c>
      <c r="D137" s="181" t="s">
        <v>181</v>
      </c>
      <c r="E137" s="54">
        <v>40544</v>
      </c>
      <c r="F137" s="54">
        <v>41274</v>
      </c>
      <c r="G137" s="156" t="s">
        <v>77</v>
      </c>
      <c r="H137" s="57" t="s">
        <v>51</v>
      </c>
      <c r="I137" s="3"/>
      <c r="J137" s="56">
        <v>277000</v>
      </c>
      <c r="K137" s="190">
        <f t="shared" si="10"/>
        <v>227095.94</v>
      </c>
      <c r="L137" s="174">
        <f t="shared" si="11"/>
        <v>12000</v>
      </c>
      <c r="M137" s="174">
        <v>12000</v>
      </c>
      <c r="N137" s="174">
        <f t="shared" si="12"/>
        <v>0</v>
      </c>
      <c r="O137" s="174">
        <v>0</v>
      </c>
      <c r="P137" s="8">
        <v>0</v>
      </c>
      <c r="Q137" s="8">
        <v>215095.94</v>
      </c>
      <c r="R137" s="8">
        <v>0</v>
      </c>
      <c r="S137" s="55">
        <v>0</v>
      </c>
    </row>
    <row r="138" spans="1:19" ht="38.25">
      <c r="A138" s="3"/>
      <c r="B138" s="63">
        <v>4</v>
      </c>
      <c r="C138" s="29" t="s">
        <v>148</v>
      </c>
      <c r="D138" s="180" t="s">
        <v>149</v>
      </c>
      <c r="E138" s="54">
        <v>40544</v>
      </c>
      <c r="F138" s="54">
        <v>41639</v>
      </c>
      <c r="G138" s="156" t="s">
        <v>58</v>
      </c>
      <c r="H138" s="57" t="s">
        <v>51</v>
      </c>
      <c r="I138" s="3"/>
      <c r="J138" s="56">
        <v>296999</v>
      </c>
      <c r="K138" s="190">
        <f t="shared" si="10"/>
        <v>276082.27</v>
      </c>
      <c r="L138" s="174">
        <f t="shared" si="11"/>
        <v>29700</v>
      </c>
      <c r="M138" s="174">
        <v>29700</v>
      </c>
      <c r="N138" s="174">
        <f t="shared" si="12"/>
        <v>0</v>
      </c>
      <c r="O138" s="174">
        <v>0</v>
      </c>
      <c r="P138" s="8">
        <v>0</v>
      </c>
      <c r="Q138" s="8">
        <f>139130.4+107251.87</f>
        <v>246382.27</v>
      </c>
      <c r="R138" s="8">
        <v>0</v>
      </c>
      <c r="S138" s="55">
        <v>0</v>
      </c>
    </row>
    <row r="139" spans="1:19" ht="38.25">
      <c r="A139" s="3"/>
      <c r="B139" s="63">
        <v>5</v>
      </c>
      <c r="C139" s="29" t="s">
        <v>150</v>
      </c>
      <c r="D139" s="180" t="s">
        <v>151</v>
      </c>
      <c r="E139" s="54">
        <v>40544</v>
      </c>
      <c r="F139" s="54">
        <v>41639</v>
      </c>
      <c r="G139" s="50" t="s">
        <v>77</v>
      </c>
      <c r="H139" s="49" t="s">
        <v>182</v>
      </c>
      <c r="I139" s="3"/>
      <c r="J139" s="56">
        <v>265000</v>
      </c>
      <c r="K139" s="190">
        <f t="shared" si="10"/>
        <v>228400.53999999998</v>
      </c>
      <c r="L139" s="174">
        <f t="shared" si="11"/>
        <v>0</v>
      </c>
      <c r="M139" s="174">
        <v>0</v>
      </c>
      <c r="N139" s="174">
        <v>0</v>
      </c>
      <c r="O139" s="174">
        <v>30480</v>
      </c>
      <c r="P139" s="8">
        <v>0</v>
      </c>
      <c r="Q139" s="8">
        <f>169117.11+28803.43</f>
        <v>197920.53999999998</v>
      </c>
      <c r="R139" s="8">
        <v>0</v>
      </c>
      <c r="S139" s="55">
        <v>0</v>
      </c>
    </row>
    <row r="140" spans="1:19" ht="51">
      <c r="A140" s="3"/>
      <c r="B140" s="63">
        <v>6</v>
      </c>
      <c r="C140" s="29" t="s">
        <v>152</v>
      </c>
      <c r="D140" s="180" t="s">
        <v>153</v>
      </c>
      <c r="E140" s="54">
        <v>40544</v>
      </c>
      <c r="F140" s="54">
        <v>41639</v>
      </c>
      <c r="G140" s="50" t="s">
        <v>35</v>
      </c>
      <c r="H140" s="49" t="s">
        <v>51</v>
      </c>
      <c r="I140" s="3"/>
      <c r="J140" s="56">
        <v>260000</v>
      </c>
      <c r="K140" s="190">
        <f t="shared" si="10"/>
        <v>221366.29</v>
      </c>
      <c r="L140" s="174">
        <f t="shared" si="11"/>
        <v>35700</v>
      </c>
      <c r="M140" s="174">
        <v>35700</v>
      </c>
      <c r="N140" s="174">
        <f t="shared" si="12"/>
        <v>0</v>
      </c>
      <c r="O140" s="174">
        <v>0</v>
      </c>
      <c r="P140" s="8">
        <v>0</v>
      </c>
      <c r="Q140" s="8">
        <f>119640.3+48082.99+17943</f>
        <v>185666.29</v>
      </c>
      <c r="R140" s="8">
        <v>0</v>
      </c>
      <c r="S140" s="55">
        <v>0</v>
      </c>
    </row>
    <row r="141" spans="1:19" ht="38.25">
      <c r="A141" s="3"/>
      <c r="B141" s="63">
        <v>7</v>
      </c>
      <c r="C141" s="29" t="s">
        <v>154</v>
      </c>
      <c r="D141" s="181" t="s">
        <v>155</v>
      </c>
      <c r="E141" s="54">
        <v>40544</v>
      </c>
      <c r="F141" s="54">
        <v>41274</v>
      </c>
      <c r="G141" s="156" t="s">
        <v>43</v>
      </c>
      <c r="H141" s="57" t="s">
        <v>182</v>
      </c>
      <c r="I141" s="3"/>
      <c r="J141" s="56">
        <v>300000</v>
      </c>
      <c r="K141" s="190">
        <f t="shared" si="10"/>
        <v>265761.24</v>
      </c>
      <c r="L141" s="174">
        <f t="shared" si="11"/>
        <v>0</v>
      </c>
      <c r="M141" s="174">
        <v>0</v>
      </c>
      <c r="N141" s="174">
        <v>0</v>
      </c>
      <c r="O141" s="174">
        <v>26951</v>
      </c>
      <c r="P141" s="8">
        <v>0</v>
      </c>
      <c r="Q141" s="8">
        <v>233810.24</v>
      </c>
      <c r="R141" s="8">
        <v>5000</v>
      </c>
      <c r="S141" s="55">
        <v>0</v>
      </c>
    </row>
    <row r="142" spans="1:19" ht="38.25">
      <c r="A142" s="3"/>
      <c r="B142" s="63">
        <v>8</v>
      </c>
      <c r="C142" s="29" t="s">
        <v>156</v>
      </c>
      <c r="D142" s="181" t="s">
        <v>157</v>
      </c>
      <c r="E142" s="54">
        <v>40544</v>
      </c>
      <c r="F142" s="54">
        <v>41639</v>
      </c>
      <c r="G142" s="50" t="s">
        <v>50</v>
      </c>
      <c r="H142" s="57" t="s">
        <v>182</v>
      </c>
      <c r="I142" s="3"/>
      <c r="J142" s="56">
        <v>400000</v>
      </c>
      <c r="K142" s="190">
        <f t="shared" si="10"/>
        <v>363336</v>
      </c>
      <c r="L142" s="174">
        <f t="shared" si="11"/>
        <v>0</v>
      </c>
      <c r="M142" s="174">
        <v>0</v>
      </c>
      <c r="N142" s="174">
        <f t="shared" si="12"/>
        <v>0</v>
      </c>
      <c r="O142" s="174">
        <v>0</v>
      </c>
      <c r="P142" s="8">
        <v>0</v>
      </c>
      <c r="Q142" s="8">
        <v>358336</v>
      </c>
      <c r="R142" s="8">
        <v>5000</v>
      </c>
      <c r="S142" s="55">
        <v>0</v>
      </c>
    </row>
    <row r="143" spans="1:19" ht="38.25">
      <c r="A143" s="3"/>
      <c r="B143" s="63">
        <v>9</v>
      </c>
      <c r="C143" s="140" t="s">
        <v>158</v>
      </c>
      <c r="D143" s="181" t="s">
        <v>159</v>
      </c>
      <c r="E143" s="54">
        <v>40544</v>
      </c>
      <c r="F143" s="54">
        <v>41274</v>
      </c>
      <c r="G143" s="156" t="s">
        <v>140</v>
      </c>
      <c r="H143" s="57" t="s">
        <v>182</v>
      </c>
      <c r="I143" s="3"/>
      <c r="J143" s="56">
        <v>162000</v>
      </c>
      <c r="K143" s="190">
        <f t="shared" si="10"/>
        <v>101107</v>
      </c>
      <c r="L143" s="174">
        <f t="shared" si="11"/>
        <v>0</v>
      </c>
      <c r="M143" s="174">
        <v>0</v>
      </c>
      <c r="N143" s="174">
        <f t="shared" si="12"/>
        <v>0</v>
      </c>
      <c r="O143" s="174">
        <v>0</v>
      </c>
      <c r="P143" s="8">
        <v>0</v>
      </c>
      <c r="Q143" s="8">
        <v>101107</v>
      </c>
      <c r="R143" s="8">
        <v>0</v>
      </c>
      <c r="S143" s="55">
        <v>0</v>
      </c>
    </row>
    <row r="144" spans="1:19" ht="21" customHeight="1">
      <c r="A144" s="3"/>
      <c r="B144" s="63">
        <v>10</v>
      </c>
      <c r="C144" s="140" t="s">
        <v>160</v>
      </c>
      <c r="D144" s="180" t="s">
        <v>161</v>
      </c>
      <c r="E144" s="54">
        <v>40544</v>
      </c>
      <c r="F144" s="54">
        <v>41639</v>
      </c>
      <c r="G144" s="156" t="s">
        <v>58</v>
      </c>
      <c r="H144" s="57" t="s">
        <v>182</v>
      </c>
      <c r="I144" s="3"/>
      <c r="J144" s="56">
        <v>247000</v>
      </c>
      <c r="K144" s="190">
        <f t="shared" si="10"/>
        <v>184287.76</v>
      </c>
      <c r="L144" s="174">
        <f t="shared" si="11"/>
        <v>0</v>
      </c>
      <c r="M144" s="174">
        <v>0</v>
      </c>
      <c r="N144" s="174">
        <f t="shared" si="12"/>
        <v>0</v>
      </c>
      <c r="O144" s="174">
        <v>0</v>
      </c>
      <c r="P144" s="8">
        <v>0</v>
      </c>
      <c r="Q144" s="8">
        <f>146198.54+16408.22+3681</f>
        <v>166287.76</v>
      </c>
      <c r="R144" s="8">
        <v>18000</v>
      </c>
      <c r="S144" s="55">
        <v>0</v>
      </c>
    </row>
    <row r="145" spans="1:19" ht="38.25">
      <c r="A145" s="3"/>
      <c r="B145" s="63">
        <v>11</v>
      </c>
      <c r="C145" s="140" t="s">
        <v>162</v>
      </c>
      <c r="D145" s="180" t="s">
        <v>163</v>
      </c>
      <c r="E145" s="54">
        <v>40179</v>
      </c>
      <c r="F145" s="54">
        <v>41639</v>
      </c>
      <c r="G145" s="156" t="s">
        <v>58</v>
      </c>
      <c r="H145" s="57" t="s">
        <v>182</v>
      </c>
      <c r="I145" s="3"/>
      <c r="J145" s="56">
        <v>120000</v>
      </c>
      <c r="K145" s="190">
        <f t="shared" si="10"/>
        <v>118291.48</v>
      </c>
      <c r="L145" s="174">
        <f t="shared" si="11"/>
        <v>0</v>
      </c>
      <c r="M145" s="174">
        <v>0</v>
      </c>
      <c r="N145" s="174">
        <v>0</v>
      </c>
      <c r="O145" s="174">
        <v>49890.7</v>
      </c>
      <c r="P145" s="8">
        <v>0</v>
      </c>
      <c r="Q145" s="8">
        <f>55717.5+12683.28</f>
        <v>68400.78</v>
      </c>
      <c r="R145" s="8">
        <v>0</v>
      </c>
      <c r="S145" s="55">
        <v>0</v>
      </c>
    </row>
    <row r="146" spans="1:19" ht="38.25">
      <c r="A146" s="3"/>
      <c r="B146" s="63">
        <v>12</v>
      </c>
      <c r="C146" s="140" t="s">
        <v>164</v>
      </c>
      <c r="D146" s="180" t="s">
        <v>165</v>
      </c>
      <c r="E146" s="54">
        <v>40909</v>
      </c>
      <c r="F146" s="54">
        <v>42004</v>
      </c>
      <c r="G146" s="156" t="s">
        <v>166</v>
      </c>
      <c r="H146" s="57" t="s">
        <v>40</v>
      </c>
      <c r="I146" s="3"/>
      <c r="J146" s="56">
        <v>300000</v>
      </c>
      <c r="K146" s="190">
        <f t="shared" si="10"/>
        <v>271149.41000000003</v>
      </c>
      <c r="L146" s="174">
        <f t="shared" si="11"/>
        <v>83400</v>
      </c>
      <c r="M146" s="174">
        <v>83400</v>
      </c>
      <c r="N146" s="174">
        <v>0</v>
      </c>
      <c r="O146" s="174">
        <v>37020</v>
      </c>
      <c r="P146" s="8">
        <v>12000</v>
      </c>
      <c r="Q146" s="8">
        <f>115080.2+13649.21</f>
        <v>128729.41</v>
      </c>
      <c r="R146" s="8">
        <v>10000</v>
      </c>
      <c r="S146" s="55">
        <v>0</v>
      </c>
    </row>
    <row r="147" spans="1:19" ht="51">
      <c r="A147" s="3"/>
      <c r="B147" s="157">
        <v>13</v>
      </c>
      <c r="C147" s="140" t="s">
        <v>167</v>
      </c>
      <c r="D147" s="180" t="s">
        <v>168</v>
      </c>
      <c r="E147" s="54">
        <v>40909</v>
      </c>
      <c r="F147" s="54">
        <v>42004</v>
      </c>
      <c r="G147" s="156" t="s">
        <v>77</v>
      </c>
      <c r="H147" s="57" t="s">
        <v>47</v>
      </c>
      <c r="I147" s="3"/>
      <c r="J147" s="56">
        <v>300000</v>
      </c>
      <c r="K147" s="190">
        <f t="shared" si="10"/>
        <v>276721.48</v>
      </c>
      <c r="L147" s="174">
        <f t="shared" si="11"/>
        <v>59400</v>
      </c>
      <c r="M147" s="174">
        <v>59400</v>
      </c>
      <c r="N147" s="174">
        <v>0</v>
      </c>
      <c r="O147" s="174">
        <v>14864</v>
      </c>
      <c r="P147" s="8">
        <v>0</v>
      </c>
      <c r="Q147" s="8">
        <f>192169.8+6119.68+4168</f>
        <v>202457.47999999998</v>
      </c>
      <c r="R147" s="8">
        <v>0</v>
      </c>
      <c r="S147" s="55">
        <v>0</v>
      </c>
    </row>
    <row r="148" spans="1:19" ht="38.25">
      <c r="A148" s="3"/>
      <c r="B148" s="157">
        <v>14</v>
      </c>
      <c r="C148" s="140" t="s">
        <v>169</v>
      </c>
      <c r="D148" s="180" t="s">
        <v>170</v>
      </c>
      <c r="E148" s="54">
        <v>40909</v>
      </c>
      <c r="F148" s="54">
        <v>42004</v>
      </c>
      <c r="G148" s="156" t="s">
        <v>58</v>
      </c>
      <c r="H148" s="57" t="s">
        <v>51</v>
      </c>
      <c r="I148" s="3"/>
      <c r="J148" s="56">
        <v>149000</v>
      </c>
      <c r="K148" s="190">
        <f t="shared" si="10"/>
        <v>130714.76</v>
      </c>
      <c r="L148" s="174">
        <f t="shared" si="11"/>
        <v>22355</v>
      </c>
      <c r="M148" s="174">
        <v>22355</v>
      </c>
      <c r="N148" s="174">
        <f t="shared" si="12"/>
        <v>0</v>
      </c>
      <c r="O148" s="174">
        <v>0</v>
      </c>
      <c r="P148" s="8">
        <v>0</v>
      </c>
      <c r="Q148" s="8">
        <f>99629.9+5203.86+3526</f>
        <v>108359.76</v>
      </c>
      <c r="R148" s="8">
        <v>0</v>
      </c>
      <c r="S148" s="55">
        <v>0</v>
      </c>
    </row>
    <row r="149" spans="1:19" ht="38.25">
      <c r="A149" s="3"/>
      <c r="B149" s="63">
        <v>15</v>
      </c>
      <c r="C149" s="140" t="s">
        <v>171</v>
      </c>
      <c r="D149" s="180" t="s">
        <v>172</v>
      </c>
      <c r="E149" s="54">
        <v>40544</v>
      </c>
      <c r="F149" s="54">
        <v>41639</v>
      </c>
      <c r="G149" s="156" t="s">
        <v>58</v>
      </c>
      <c r="H149" s="57" t="s">
        <v>182</v>
      </c>
      <c r="I149" s="3"/>
      <c r="J149" s="56">
        <v>592000</v>
      </c>
      <c r="K149" s="190">
        <f t="shared" si="10"/>
        <v>550638.6</v>
      </c>
      <c r="L149" s="174">
        <f t="shared" si="11"/>
        <v>0</v>
      </c>
      <c r="M149" s="174">
        <v>0</v>
      </c>
      <c r="N149" s="174">
        <f t="shared" si="12"/>
        <v>0</v>
      </c>
      <c r="O149" s="174">
        <v>0</v>
      </c>
      <c r="P149" s="8">
        <v>0</v>
      </c>
      <c r="Q149" s="8">
        <v>550638.6</v>
      </c>
      <c r="R149" s="8">
        <v>0</v>
      </c>
      <c r="S149" s="55">
        <v>0</v>
      </c>
    </row>
    <row r="150" spans="1:19" ht="25.5">
      <c r="A150" s="3"/>
      <c r="B150" s="157">
        <v>16</v>
      </c>
      <c r="C150" s="158" t="s">
        <v>173</v>
      </c>
      <c r="D150" s="182" t="s">
        <v>174</v>
      </c>
      <c r="E150" s="159">
        <v>40909</v>
      </c>
      <c r="F150" s="159">
        <v>41639</v>
      </c>
      <c r="G150" s="160" t="s">
        <v>35</v>
      </c>
      <c r="H150" s="161" t="s">
        <v>51</v>
      </c>
      <c r="I150" s="3"/>
      <c r="J150" s="56">
        <v>187000</v>
      </c>
      <c r="K150" s="190">
        <f t="shared" si="10"/>
        <v>175859.34</v>
      </c>
      <c r="L150" s="174">
        <f t="shared" si="11"/>
        <v>12000</v>
      </c>
      <c r="M150" s="175">
        <v>12000</v>
      </c>
      <c r="N150" s="174">
        <v>0</v>
      </c>
      <c r="O150" s="175">
        <v>0</v>
      </c>
      <c r="P150" s="10">
        <v>17268</v>
      </c>
      <c r="Q150" s="10">
        <f>72452.4+74138.94</f>
        <v>146591.34</v>
      </c>
      <c r="R150" s="10">
        <v>0</v>
      </c>
      <c r="S150" s="162">
        <v>0</v>
      </c>
    </row>
    <row r="151" spans="1:19" ht="38.25">
      <c r="A151" s="3"/>
      <c r="B151" s="157">
        <v>17</v>
      </c>
      <c r="C151" s="158" t="s">
        <v>175</v>
      </c>
      <c r="D151" s="182" t="s">
        <v>176</v>
      </c>
      <c r="E151" s="159">
        <v>40909</v>
      </c>
      <c r="F151" s="159">
        <v>42004</v>
      </c>
      <c r="G151" s="163" t="s">
        <v>58</v>
      </c>
      <c r="H151" s="161" t="s">
        <v>51</v>
      </c>
      <c r="I151" s="3"/>
      <c r="J151" s="56">
        <v>150000</v>
      </c>
      <c r="K151" s="190">
        <f t="shared" si="10"/>
        <v>136696.2</v>
      </c>
      <c r="L151" s="174">
        <f t="shared" si="11"/>
        <v>29700</v>
      </c>
      <c r="M151" s="175">
        <v>29700</v>
      </c>
      <c r="N151" s="174">
        <v>0</v>
      </c>
      <c r="O151" s="175">
        <v>22177</v>
      </c>
      <c r="P151" s="10">
        <v>0</v>
      </c>
      <c r="Q151" s="10">
        <f>80086.2+4733</f>
        <v>84819.2</v>
      </c>
      <c r="R151" s="10">
        <v>0</v>
      </c>
      <c r="S151" s="162">
        <v>0</v>
      </c>
    </row>
    <row r="152" spans="1:19" ht="39" thickBot="1">
      <c r="A152" s="3"/>
      <c r="B152" s="157">
        <v>18</v>
      </c>
      <c r="C152" s="158" t="s">
        <v>177</v>
      </c>
      <c r="D152" s="183" t="s">
        <v>178</v>
      </c>
      <c r="E152" s="159">
        <v>40909</v>
      </c>
      <c r="F152" s="159">
        <v>41274</v>
      </c>
      <c r="G152" s="160" t="s">
        <v>58</v>
      </c>
      <c r="H152" s="161" t="s">
        <v>182</v>
      </c>
      <c r="I152" s="3"/>
      <c r="J152" s="191">
        <v>120000</v>
      </c>
      <c r="K152" s="192">
        <f t="shared" si="10"/>
        <v>109483.5</v>
      </c>
      <c r="L152" s="176">
        <f t="shared" si="11"/>
        <v>0</v>
      </c>
      <c r="M152" s="176">
        <v>0</v>
      </c>
      <c r="N152" s="176">
        <f t="shared" si="12"/>
        <v>0</v>
      </c>
      <c r="O152" s="176">
        <v>0</v>
      </c>
      <c r="P152" s="164">
        <v>0</v>
      </c>
      <c r="Q152" s="164">
        <v>109483.5</v>
      </c>
      <c r="R152" s="164">
        <v>0</v>
      </c>
      <c r="S152" s="165">
        <v>0</v>
      </c>
    </row>
    <row r="153" spans="1:19" ht="13.5" thickBot="1">
      <c r="A153" s="3"/>
      <c r="B153" s="166"/>
      <c r="C153" s="32" t="s">
        <v>0</v>
      </c>
      <c r="D153" s="32"/>
      <c r="E153" s="32"/>
      <c r="F153" s="32"/>
      <c r="G153" s="167"/>
      <c r="H153" s="168"/>
      <c r="I153" s="3"/>
      <c r="J153" s="203">
        <f aca="true" t="shared" si="13" ref="J153:S153">SUM(J99:J152)</f>
        <v>12135000</v>
      </c>
      <c r="K153" s="204">
        <f t="shared" si="13"/>
        <v>10628025.29</v>
      </c>
      <c r="L153" s="205">
        <f t="shared" si="13"/>
        <v>1049855</v>
      </c>
      <c r="M153" s="205">
        <f t="shared" si="13"/>
        <v>1049855</v>
      </c>
      <c r="N153" s="205">
        <f t="shared" si="13"/>
        <v>0</v>
      </c>
      <c r="O153" s="205">
        <f t="shared" si="13"/>
        <v>1676436.8299999998</v>
      </c>
      <c r="P153" s="21">
        <f t="shared" si="13"/>
        <v>262298.67</v>
      </c>
      <c r="Q153" s="21">
        <f t="shared" si="13"/>
        <v>6002047.509999999</v>
      </c>
      <c r="R153" s="21">
        <f t="shared" si="13"/>
        <v>1637387.28</v>
      </c>
      <c r="S153" s="206">
        <f t="shared" si="13"/>
        <v>0</v>
      </c>
    </row>
    <row r="154" spans="1:19" ht="13.5" thickBot="1">
      <c r="A154" s="3"/>
      <c r="B154" s="193"/>
      <c r="C154" s="15"/>
      <c r="D154" s="194"/>
      <c r="E154" s="195"/>
      <c r="F154" s="202"/>
      <c r="G154" s="201"/>
      <c r="H154" s="196"/>
      <c r="I154" s="3"/>
      <c r="J154" s="197"/>
      <c r="K154" s="198"/>
      <c r="L154" s="199"/>
      <c r="M154" s="199"/>
      <c r="N154" s="199"/>
      <c r="O154" s="199"/>
      <c r="P154" s="9"/>
      <c r="Q154" s="9"/>
      <c r="R154" s="9"/>
      <c r="S154" s="200"/>
    </row>
    <row r="155" spans="2:19" ht="27" customHeight="1" thickBot="1">
      <c r="B155" s="1"/>
      <c r="C155" s="286" t="s">
        <v>184</v>
      </c>
      <c r="D155" s="287"/>
      <c r="E155" s="288"/>
      <c r="F155" s="289"/>
      <c r="G155" s="290">
        <v>12135000</v>
      </c>
      <c r="H155" s="291"/>
      <c r="I155" s="1"/>
      <c r="J155" s="1"/>
      <c r="K155" s="41"/>
      <c r="L155" s="1"/>
      <c r="M155" s="5"/>
      <c r="N155" s="5"/>
      <c r="O155" s="5"/>
      <c r="P155" s="5"/>
      <c r="Q155" s="5"/>
      <c r="R155" s="5"/>
      <c r="S155" s="1"/>
    </row>
    <row r="156" spans="2:19" ht="23.25" customHeight="1">
      <c r="B156" s="1"/>
      <c r="C156" s="292" t="s">
        <v>4</v>
      </c>
      <c r="D156" s="293"/>
      <c r="E156" s="294"/>
      <c r="F156" s="295"/>
      <c r="G156" s="296">
        <v>10628025.29</v>
      </c>
      <c r="H156" s="297"/>
      <c r="I156" s="1"/>
      <c r="J156" s="1"/>
      <c r="K156" s="1"/>
      <c r="L156" s="1"/>
      <c r="M156" s="5"/>
      <c r="N156" s="5"/>
      <c r="O156" s="5"/>
      <c r="P156" s="5"/>
      <c r="Q156" s="5"/>
      <c r="R156" s="5"/>
      <c r="S156" s="1"/>
    </row>
    <row r="157" spans="2:19" ht="24.75" customHeight="1">
      <c r="B157" s="1"/>
      <c r="C157" s="298" t="s">
        <v>5</v>
      </c>
      <c r="D157" s="299"/>
      <c r="E157" s="300"/>
      <c r="F157" s="301"/>
      <c r="G157" s="302">
        <v>19466.11</v>
      </c>
      <c r="H157" s="303"/>
      <c r="I157" s="1"/>
      <c r="J157" s="1"/>
      <c r="K157" s="1"/>
      <c r="L157" s="1"/>
      <c r="M157" s="5"/>
      <c r="N157" s="5"/>
      <c r="O157" s="5"/>
      <c r="P157" s="5"/>
      <c r="Q157" s="5"/>
      <c r="R157" s="5"/>
      <c r="S157" s="1"/>
    </row>
    <row r="158" spans="2:19" ht="25.5" customHeight="1" thickBot="1">
      <c r="B158" s="1"/>
      <c r="C158" s="304" t="s">
        <v>6</v>
      </c>
      <c r="D158" s="305"/>
      <c r="E158" s="306"/>
      <c r="F158" s="307"/>
      <c r="G158" s="308">
        <v>16041</v>
      </c>
      <c r="H158" s="309"/>
      <c r="I158" s="1"/>
      <c r="J158" s="1"/>
      <c r="K158" s="1"/>
      <c r="L158" s="1"/>
      <c r="M158" s="5"/>
      <c r="N158" s="5"/>
      <c r="O158" s="5"/>
      <c r="P158" s="5"/>
      <c r="Q158" s="5"/>
      <c r="R158" s="5"/>
      <c r="S158" s="1"/>
    </row>
    <row r="159" spans="2:19" ht="12.75">
      <c r="B159" s="1"/>
      <c r="C159" s="11"/>
      <c r="D159" s="11"/>
      <c r="E159" s="11"/>
      <c r="F159" s="11"/>
      <c r="G159" s="11"/>
      <c r="H159" s="11"/>
      <c r="I159" s="1"/>
      <c r="J159" s="1"/>
      <c r="K159" s="1"/>
      <c r="L159" s="1"/>
      <c r="M159" s="5"/>
      <c r="N159" s="5"/>
      <c r="O159" s="5"/>
      <c r="P159" s="5"/>
      <c r="Q159" s="5"/>
      <c r="R159" s="5"/>
      <c r="S159" s="1"/>
    </row>
  </sheetData>
  <sheetProtection/>
  <mergeCells count="40">
    <mergeCell ref="C156:F156"/>
    <mergeCell ref="G156:H156"/>
    <mergeCell ref="C157:F157"/>
    <mergeCell ref="G157:H157"/>
    <mergeCell ref="C158:F158"/>
    <mergeCell ref="G158:H158"/>
    <mergeCell ref="C91:E91"/>
    <mergeCell ref="F91:G91"/>
    <mergeCell ref="B97:H97"/>
    <mergeCell ref="K97:S97"/>
    <mergeCell ref="C155:F155"/>
    <mergeCell ref="G155:H155"/>
    <mergeCell ref="C88:E88"/>
    <mergeCell ref="F88:G88"/>
    <mergeCell ref="C89:E89"/>
    <mergeCell ref="F89:G89"/>
    <mergeCell ref="C90:E90"/>
    <mergeCell ref="F90:G90"/>
    <mergeCell ref="C59:F59"/>
    <mergeCell ref="G59:H59"/>
    <mergeCell ref="C60:F60"/>
    <mergeCell ref="G60:H60"/>
    <mergeCell ref="B66:H66"/>
    <mergeCell ref="K66:S66"/>
    <mergeCell ref="B37:H37"/>
    <mergeCell ref="K37:S37"/>
    <mergeCell ref="C57:F57"/>
    <mergeCell ref="G57:H57"/>
    <mergeCell ref="C58:F58"/>
    <mergeCell ref="G58:H58"/>
    <mergeCell ref="C30:F30"/>
    <mergeCell ref="G30:H30"/>
    <mergeCell ref="C31:F31"/>
    <mergeCell ref="G31:H31"/>
    <mergeCell ref="K4:S4"/>
    <mergeCell ref="B4:H4"/>
    <mergeCell ref="C28:F28"/>
    <mergeCell ref="G28:H28"/>
    <mergeCell ref="C29:F29"/>
    <mergeCell ref="G29:H29"/>
  </mergeCells>
  <printOptions horizontalCentered="1" verticalCentered="1"/>
  <pageMargins left="0.2362204724409449" right="0.2362204724409449" top="0.15748031496062992" bottom="0.07874015748031496" header="0.11811023622047245" footer="0.07874015748031496"/>
  <pageSetup fitToHeight="1" fitToWidth="1" horizontalDpi="600" verticalDpi="600" orientation="landscape" paperSize="9" scale="1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Fišerová Lenka</cp:lastModifiedBy>
  <cp:lastPrinted>2013-04-29T09:03:35Z</cp:lastPrinted>
  <dcterms:created xsi:type="dcterms:W3CDTF">1997-01-24T11:07:25Z</dcterms:created>
  <dcterms:modified xsi:type="dcterms:W3CDTF">2013-04-29T09:04:18Z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display_urn:schemas-microsoft-com:office:office#Edit">
    <vt:lpwstr>Žižlavský Marek</vt:lpwstr>
  </property>
  <property fmtid="{D5CDD505-2E9C-101B-9397-08002B2CF9AE}" pid="4" name="xd_Signatu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display_urn:schemas-microsoft-com:office:office#Auth">
    <vt:lpwstr>Žižlavský Marek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